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C:\Users\atsl-CONT23\Desktop\MIS - Finance\"/>
    </mc:Choice>
  </mc:AlternateContent>
  <xr:revisionPtr revIDLastSave="0" documentId="13_ncr:1_{22ECE981-4F43-4FBB-8FA9-B76EDCDC0A3F}" xr6:coauthVersionLast="47" xr6:coauthVersionMax="47" xr10:uidLastSave="{00000000-0000-0000-0000-000000000000}"/>
  <bookViews>
    <workbookView xWindow="-120" yWindow="-120" windowWidth="20730" windowHeight="11160" firstSheet="2" activeTab="2" xr2:uid="{F9A3A66D-6D7D-4F76-87A0-B22FB14A0FE8}"/>
  </bookViews>
  <sheets>
    <sheet name="Sheet1" sheetId="1" state="hidden" r:id="rId1"/>
    <sheet name="Sheet2" sheetId="2" state="hidden" r:id="rId2"/>
    <sheet name="Calculation Sheet" sheetId="3" r:id="rId3"/>
  </sheets>
  <definedNames>
    <definedName name="_xlnm._FilterDatabase" localSheetId="2" hidden="1">'Calculation Sheet'!$B$6:$N$114</definedName>
    <definedName name="_xlnm._FilterDatabase" localSheetId="0" hidden="1">Sheet1!$B$2:$H$82</definedName>
    <definedName name="_xlnm._FilterDatabase" localSheetId="1" hidden="1">Sheet2!$A$7:$AH$115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DL121" i="3" l="1"/>
  <c r="XDG121" i="3"/>
  <c r="XDI121" i="3" s="1"/>
  <c r="XDD121" i="3"/>
  <c r="XDF121" i="3" s="1"/>
  <c r="XDH121" i="3" s="1"/>
  <c r="XDL120" i="3"/>
  <c r="XDE120" i="3"/>
  <c r="XDG120" i="3" s="1"/>
  <c r="XDI120" i="3" s="1"/>
  <c r="XDD120" i="3"/>
  <c r="XDF120" i="3" s="1"/>
  <c r="XDH120" i="3" s="1"/>
  <c r="XDL119" i="3"/>
  <c r="XDE119" i="3"/>
  <c r="XDG119" i="3" s="1"/>
  <c r="XDI119" i="3" s="1"/>
  <c r="XDD119" i="3"/>
  <c r="XDF119" i="3" s="1"/>
  <c r="XDH119" i="3" s="1"/>
  <c r="XDL118" i="3"/>
  <c r="XDG118" i="3"/>
  <c r="XDI118" i="3" s="1"/>
  <c r="XDD118" i="3"/>
  <c r="XDF118" i="3" s="1"/>
  <c r="XDH118" i="3" s="1"/>
  <c r="XDL117" i="3"/>
  <c r="XDE117" i="3"/>
  <c r="XDG117" i="3" s="1"/>
  <c r="XDI117" i="3" s="1"/>
  <c r="XDD117" i="3"/>
  <c r="XDF117" i="3" s="1"/>
  <c r="XDH117" i="3" s="1"/>
  <c r="XDL116" i="3"/>
  <c r="XDE116" i="3"/>
  <c r="XDG116" i="3" s="1"/>
  <c r="XDI116" i="3" s="1"/>
  <c r="XDD116" i="3"/>
  <c r="XDF116" i="3" s="1"/>
  <c r="XDH116" i="3" s="1"/>
  <c r="XDL115" i="3"/>
  <c r="XDE115" i="3"/>
  <c r="XDG115" i="3" s="1"/>
  <c r="XDI115" i="3" s="1"/>
  <c r="XDD115" i="3"/>
  <c r="XDF115" i="3" s="1"/>
  <c r="XDH115" i="3" s="1"/>
  <c r="XDL114" i="3"/>
  <c r="XDE114" i="3"/>
  <c r="XDG114" i="3" s="1"/>
  <c r="XDI114" i="3" s="1"/>
  <c r="XDD114" i="3"/>
  <c r="XDF114" i="3" s="1"/>
  <c r="XDH114" i="3" s="1"/>
  <c r="XDL113" i="3"/>
  <c r="XDE113" i="3"/>
  <c r="XDG113" i="3" s="1"/>
  <c r="XDI113" i="3" s="1"/>
  <c r="XDD113" i="3"/>
  <c r="XDF113" i="3" s="1"/>
  <c r="XDH113" i="3" s="1"/>
  <c r="XDL112" i="3"/>
  <c r="XDG112" i="3"/>
  <c r="XDI112" i="3" s="1"/>
  <c r="XDD112" i="3"/>
  <c r="XDF112" i="3" s="1"/>
  <c r="XDH112" i="3" s="1"/>
  <c r="XDL111" i="3"/>
  <c r="XDG111" i="3"/>
  <c r="XDI111" i="3" s="1"/>
  <c r="XDD111" i="3"/>
  <c r="XDF111" i="3" s="1"/>
  <c r="XDH111" i="3" s="1"/>
  <c r="XDL110" i="3"/>
  <c r="XDE110" i="3"/>
  <c r="XDG110" i="3" s="1"/>
  <c r="XDI110" i="3" s="1"/>
  <c r="XDD110" i="3"/>
  <c r="XDF110" i="3" s="1"/>
  <c r="XDH110" i="3" s="1"/>
  <c r="XDL109" i="3"/>
  <c r="XDE109" i="3"/>
  <c r="XDG109" i="3" s="1"/>
  <c r="XDI109" i="3" s="1"/>
  <c r="XDD109" i="3"/>
  <c r="XDF109" i="3" s="1"/>
  <c r="XDH109" i="3" s="1"/>
  <c r="XDL108" i="3"/>
  <c r="XDE108" i="3"/>
  <c r="XDG108" i="3" s="1"/>
  <c r="XDI108" i="3" s="1"/>
  <c r="XDD108" i="3"/>
  <c r="XDF108" i="3" s="1"/>
  <c r="XDH108" i="3" s="1"/>
  <c r="XDL107" i="3"/>
  <c r="XDE107" i="3"/>
  <c r="XDG107" i="3" s="1"/>
  <c r="XDI107" i="3" s="1"/>
  <c r="XDD107" i="3"/>
  <c r="XDF107" i="3" s="1"/>
  <c r="XDH107" i="3" s="1"/>
  <c r="XDG106" i="3"/>
  <c r="XDI106" i="3" s="1"/>
  <c r="XDD106" i="3"/>
  <c r="XDF106" i="3" s="1"/>
  <c r="XDH106" i="3" s="1"/>
  <c r="XDJ105" i="3"/>
  <c r="XDL105" i="3" s="1"/>
  <c r="XDG105" i="3"/>
  <c r="XDI105" i="3" s="1"/>
  <c r="XDD105" i="3"/>
  <c r="XDF105" i="3" s="1"/>
  <c r="XDH105" i="3" s="1"/>
  <c r="XDE104" i="3"/>
  <c r="XDG104" i="3" s="1"/>
  <c r="XDI104" i="3" s="1"/>
  <c r="XDD104" i="3"/>
  <c r="XDF104" i="3" s="1"/>
  <c r="XDH104" i="3" s="1"/>
  <c r="XDJ103" i="3"/>
  <c r="XDL103" i="3" s="1"/>
  <c r="XDE103" i="3"/>
  <c r="XDG103" i="3" s="1"/>
  <c r="XDI103" i="3" s="1"/>
  <c r="XDD103" i="3"/>
  <c r="XDF103" i="3" s="1"/>
  <c r="XDH103" i="3" s="1"/>
  <c r="XDE102" i="3"/>
  <c r="XDG102" i="3" s="1"/>
  <c r="XDI102" i="3" s="1"/>
  <c r="XDD102" i="3"/>
  <c r="XDF102" i="3" s="1"/>
  <c r="XDH102" i="3" s="1"/>
  <c r="XDJ101" i="3"/>
  <c r="XDL101" i="3" s="1"/>
  <c r="XDE101" i="3"/>
  <c r="XDG101" i="3" s="1"/>
  <c r="XDI101" i="3" s="1"/>
  <c r="XDD101" i="3"/>
  <c r="XDF101" i="3" s="1"/>
  <c r="XDH101" i="3" s="1"/>
  <c r="XDG100" i="3"/>
  <c r="XDI100" i="3" s="1"/>
  <c r="XDD100" i="3"/>
  <c r="XDF100" i="3" s="1"/>
  <c r="XDH100" i="3" s="1"/>
  <c r="XDJ99" i="3"/>
  <c r="XDL99" i="3" s="1"/>
  <c r="XDG99" i="3"/>
  <c r="XDI99" i="3" s="1"/>
  <c r="XDD99" i="3"/>
  <c r="XDF99" i="3" s="1"/>
  <c r="XDH99" i="3" s="1"/>
  <c r="XDE98" i="3"/>
  <c r="XDG98" i="3" s="1"/>
  <c r="XDI98" i="3" s="1"/>
  <c r="XDD98" i="3"/>
  <c r="XDF98" i="3" s="1"/>
  <c r="XDH98" i="3" s="1"/>
  <c r="XDJ97" i="3"/>
  <c r="XDL97" i="3" s="1"/>
  <c r="XDE97" i="3"/>
  <c r="XDG97" i="3" s="1"/>
  <c r="XDI97" i="3" s="1"/>
  <c r="XDD97" i="3"/>
  <c r="XDF97" i="3" s="1"/>
  <c r="XDH97" i="3" s="1"/>
  <c r="XDE96" i="3"/>
  <c r="XDG96" i="3" s="1"/>
  <c r="XDI96" i="3" s="1"/>
  <c r="XDD96" i="3"/>
  <c r="XDF96" i="3" s="1"/>
  <c r="XDH96" i="3" s="1"/>
  <c r="XDJ95" i="3"/>
  <c r="XDL95" i="3" s="1"/>
  <c r="XDE95" i="3"/>
  <c r="XDG95" i="3" s="1"/>
  <c r="XDI95" i="3" s="1"/>
  <c r="XDD95" i="3"/>
  <c r="XDF95" i="3" s="1"/>
  <c r="XDH95" i="3" s="1"/>
  <c r="XDE94" i="3"/>
  <c r="XDG94" i="3" s="1"/>
  <c r="XDI94" i="3" s="1"/>
  <c r="XDD94" i="3"/>
  <c r="XDF94" i="3" s="1"/>
  <c r="XDH94" i="3" s="1"/>
  <c r="XDJ93" i="3"/>
  <c r="XDL93" i="3" s="1"/>
  <c r="XDE93" i="3"/>
  <c r="XDG93" i="3" s="1"/>
  <c r="XDI93" i="3" s="1"/>
  <c r="XDD93" i="3"/>
  <c r="XDF93" i="3" s="1"/>
  <c r="XDH93" i="3" s="1"/>
  <c r="XDE92" i="3"/>
  <c r="XDG92" i="3" s="1"/>
  <c r="XDI92" i="3" s="1"/>
  <c r="XDD92" i="3"/>
  <c r="XDF92" i="3" s="1"/>
  <c r="XDH92" i="3" s="1"/>
  <c r="XDJ91" i="3"/>
  <c r="XDL91" i="3" s="1"/>
  <c r="XDE91" i="3"/>
  <c r="XDG91" i="3" s="1"/>
  <c r="XDI91" i="3" s="1"/>
  <c r="XDD91" i="3"/>
  <c r="XDF91" i="3" s="1"/>
  <c r="XDH91" i="3" s="1"/>
  <c r="XDE90" i="3"/>
  <c r="XDG90" i="3" s="1"/>
  <c r="XDI90" i="3" s="1"/>
  <c r="XDD90" i="3"/>
  <c r="XDF90" i="3" s="1"/>
  <c r="XDH90" i="3" s="1"/>
  <c r="XDJ89" i="3"/>
  <c r="XDL89" i="3" s="1"/>
  <c r="XDE89" i="3"/>
  <c r="XDG89" i="3" s="1"/>
  <c r="XDI89" i="3" s="1"/>
  <c r="XDD89" i="3"/>
  <c r="XDF89" i="3" s="1"/>
  <c r="XDH89" i="3" s="1"/>
  <c r="XDL88" i="3"/>
  <c r="XDE88" i="3"/>
  <c r="XDG88" i="3" s="1"/>
  <c r="XDI88" i="3" s="1"/>
  <c r="XDD88" i="3"/>
  <c r="XDF88" i="3" s="1"/>
  <c r="XDH88" i="3" s="1"/>
  <c r="XDL87" i="3"/>
  <c r="XDE87" i="3"/>
  <c r="XDG87" i="3" s="1"/>
  <c r="XDI87" i="3" s="1"/>
  <c r="XDD87" i="3"/>
  <c r="XDF87" i="3" s="1"/>
  <c r="XDH87" i="3" s="1"/>
  <c r="XDL86" i="3"/>
  <c r="XDE86" i="3"/>
  <c r="XDG86" i="3" s="1"/>
  <c r="XDI86" i="3" s="1"/>
  <c r="XDD86" i="3"/>
  <c r="XDF86" i="3" s="1"/>
  <c r="XDH86" i="3" s="1"/>
  <c r="XDL85" i="3"/>
  <c r="XDG85" i="3"/>
  <c r="XDI85" i="3" s="1"/>
  <c r="XDD85" i="3"/>
  <c r="XDF85" i="3" s="1"/>
  <c r="XDH85" i="3" s="1"/>
  <c r="XDL84" i="3"/>
  <c r="XDE84" i="3"/>
  <c r="XDG84" i="3" s="1"/>
  <c r="XDI84" i="3" s="1"/>
  <c r="XDD84" i="3"/>
  <c r="XDF84" i="3" s="1"/>
  <c r="XDH84" i="3" s="1"/>
  <c r="XDL83" i="3"/>
  <c r="XDG83" i="3"/>
  <c r="XDI83" i="3" s="1"/>
  <c r="XDD83" i="3"/>
  <c r="XDF83" i="3" s="1"/>
  <c r="XDH83" i="3" s="1"/>
  <c r="XDL82" i="3"/>
  <c r="XDE82" i="3"/>
  <c r="XDG82" i="3" s="1"/>
  <c r="XDI82" i="3" s="1"/>
  <c r="XDD82" i="3"/>
  <c r="XDF82" i="3" s="1"/>
  <c r="XDH82" i="3" s="1"/>
  <c r="XDL81" i="3"/>
  <c r="XDE81" i="3"/>
  <c r="XDG81" i="3" s="1"/>
  <c r="XDI81" i="3" s="1"/>
  <c r="XDD81" i="3"/>
  <c r="XDF81" i="3" s="1"/>
  <c r="XDH81" i="3" s="1"/>
  <c r="XDL80" i="3"/>
  <c r="XDE80" i="3"/>
  <c r="XDG80" i="3" s="1"/>
  <c r="XDI80" i="3" s="1"/>
  <c r="XDD80" i="3"/>
  <c r="XDF80" i="3" s="1"/>
  <c r="XDH80" i="3" s="1"/>
  <c r="XDL79" i="3"/>
  <c r="XDE79" i="3"/>
  <c r="XDG79" i="3" s="1"/>
  <c r="XDI79" i="3" s="1"/>
  <c r="XDD79" i="3"/>
  <c r="XDF79" i="3" s="1"/>
  <c r="XDH79" i="3" s="1"/>
  <c r="XDL78" i="3"/>
  <c r="XDE78" i="3"/>
  <c r="XDG78" i="3" s="1"/>
  <c r="XDI78" i="3" s="1"/>
  <c r="XDD78" i="3"/>
  <c r="XDF78" i="3" s="1"/>
  <c r="XDH78" i="3" s="1"/>
  <c r="XDL77" i="3"/>
  <c r="XDE77" i="3"/>
  <c r="XDG77" i="3" s="1"/>
  <c r="XDI77" i="3" s="1"/>
  <c r="XDD77" i="3"/>
  <c r="XDF77" i="3" s="1"/>
  <c r="XDH77" i="3" s="1"/>
  <c r="XDL76" i="3"/>
  <c r="XDE76" i="3"/>
  <c r="XDG76" i="3" s="1"/>
  <c r="XDI76" i="3" s="1"/>
  <c r="XDD76" i="3"/>
  <c r="XDF76" i="3" s="1"/>
  <c r="XDH76" i="3" s="1"/>
  <c r="XDL75" i="3"/>
  <c r="XDE75" i="3"/>
  <c r="XDG75" i="3" s="1"/>
  <c r="XDI75" i="3" s="1"/>
  <c r="XDD75" i="3"/>
  <c r="XDF75" i="3" s="1"/>
  <c r="XDH75" i="3" s="1"/>
  <c r="XDL74" i="3"/>
  <c r="XDE74" i="3"/>
  <c r="XDG74" i="3" s="1"/>
  <c r="XDI74" i="3" s="1"/>
  <c r="XDD74" i="3"/>
  <c r="XDF74" i="3" s="1"/>
  <c r="XDH74" i="3" s="1"/>
  <c r="XDL73" i="3"/>
  <c r="XDE73" i="3"/>
  <c r="XDG73" i="3" s="1"/>
  <c r="XDI73" i="3" s="1"/>
  <c r="XDD73" i="3"/>
  <c r="XDF73" i="3" s="1"/>
  <c r="XDH73" i="3" s="1"/>
  <c r="XDL72" i="3"/>
  <c r="XDG72" i="3"/>
  <c r="XDI72" i="3" s="1"/>
  <c r="XDD72" i="3"/>
  <c r="XDF72" i="3" s="1"/>
  <c r="XDH72" i="3" s="1"/>
  <c r="XDL71" i="3"/>
  <c r="XDG71" i="3"/>
  <c r="XDI71" i="3" s="1"/>
  <c r="XDD71" i="3"/>
  <c r="XDF71" i="3" s="1"/>
  <c r="XDH71" i="3" s="1"/>
  <c r="XDL70" i="3"/>
  <c r="XDE70" i="3"/>
  <c r="XDG70" i="3" s="1"/>
  <c r="XDI70" i="3" s="1"/>
  <c r="XDD70" i="3"/>
  <c r="XDF70" i="3" s="1"/>
  <c r="XDH70" i="3" s="1"/>
  <c r="XDL69" i="3"/>
  <c r="XDE69" i="3"/>
  <c r="XDG69" i="3" s="1"/>
  <c r="XDI69" i="3" s="1"/>
  <c r="XDD69" i="3"/>
  <c r="XDF69" i="3" s="1"/>
  <c r="XDH69" i="3" s="1"/>
  <c r="XDL68" i="3"/>
  <c r="XDE68" i="3"/>
  <c r="XDG68" i="3" s="1"/>
  <c r="XDI68" i="3" s="1"/>
  <c r="XDD68" i="3"/>
  <c r="XDF68" i="3" s="1"/>
  <c r="XDH68" i="3" s="1"/>
  <c r="XDL67" i="3"/>
  <c r="XDE67" i="3"/>
  <c r="XDG67" i="3" s="1"/>
  <c r="XDI67" i="3" s="1"/>
  <c r="XDD67" i="3"/>
  <c r="XDF67" i="3" s="1"/>
  <c r="XDH67" i="3" s="1"/>
  <c r="XDL66" i="3"/>
  <c r="XDE66" i="3"/>
  <c r="XDG66" i="3" s="1"/>
  <c r="XDI66" i="3" s="1"/>
  <c r="XDD66" i="3"/>
  <c r="XDF66" i="3" s="1"/>
  <c r="XDH66" i="3" s="1"/>
  <c r="XDL65" i="3"/>
  <c r="XDE65" i="3"/>
  <c r="XDG65" i="3" s="1"/>
  <c r="XDI65" i="3" s="1"/>
  <c r="XDD65" i="3"/>
  <c r="XDF65" i="3" s="1"/>
  <c r="XDH65" i="3" s="1"/>
  <c r="XDL64" i="3"/>
  <c r="XDG64" i="3"/>
  <c r="XDI64" i="3" s="1"/>
  <c r="XDD64" i="3"/>
  <c r="XDF64" i="3" s="1"/>
  <c r="XDH64" i="3" s="1"/>
  <c r="XDL63" i="3"/>
  <c r="XDG63" i="3"/>
  <c r="XDI63" i="3" s="1"/>
  <c r="XDD63" i="3"/>
  <c r="XDF63" i="3" s="1"/>
  <c r="XDH63" i="3" s="1"/>
  <c r="XDL62" i="3"/>
  <c r="XDE62" i="3"/>
  <c r="XDG62" i="3" s="1"/>
  <c r="XDI62" i="3" s="1"/>
  <c r="XDD62" i="3"/>
  <c r="XDF62" i="3" s="1"/>
  <c r="XDH62" i="3" s="1"/>
  <c r="XDL61" i="3"/>
  <c r="XDG61" i="3"/>
  <c r="XDI61" i="3" s="1"/>
  <c r="XDD61" i="3"/>
  <c r="XDF61" i="3" s="1"/>
  <c r="XDH61" i="3" s="1"/>
  <c r="XDL60" i="3"/>
  <c r="XDE60" i="3"/>
  <c r="XDG60" i="3" s="1"/>
  <c r="XDI60" i="3" s="1"/>
  <c r="XDD60" i="3"/>
  <c r="XDF60" i="3" s="1"/>
  <c r="XDH60" i="3" s="1"/>
  <c r="XDL59" i="3"/>
  <c r="XDE59" i="3"/>
  <c r="XDG59" i="3" s="1"/>
  <c r="XDI59" i="3" s="1"/>
  <c r="XDD59" i="3"/>
  <c r="XDF59" i="3" s="1"/>
  <c r="XDH59" i="3" s="1"/>
  <c r="XDL58" i="3"/>
  <c r="XDE58" i="3"/>
  <c r="XDG58" i="3" s="1"/>
  <c r="XDI58" i="3" s="1"/>
  <c r="XDD58" i="3"/>
  <c r="XDF58" i="3" s="1"/>
  <c r="XDH58" i="3" s="1"/>
  <c r="XDL57" i="3"/>
  <c r="XDE57" i="3"/>
  <c r="XDG57" i="3" s="1"/>
  <c r="XDI57" i="3" s="1"/>
  <c r="XDD57" i="3"/>
  <c r="XDF57" i="3" s="1"/>
  <c r="XDH57" i="3" s="1"/>
  <c r="XDL56" i="3"/>
  <c r="XDE56" i="3"/>
  <c r="XDG56" i="3" s="1"/>
  <c r="XDI56" i="3" s="1"/>
  <c r="XDD56" i="3"/>
  <c r="XDF56" i="3" s="1"/>
  <c r="XDH56" i="3" s="1"/>
  <c r="XDL55" i="3"/>
  <c r="XDG55" i="3"/>
  <c r="XDI55" i="3" s="1"/>
  <c r="XDD55" i="3"/>
  <c r="XDF55" i="3" s="1"/>
  <c r="XDH55" i="3" s="1"/>
  <c r="XDL54" i="3"/>
  <c r="XDE54" i="3"/>
  <c r="XDG54" i="3" s="1"/>
  <c r="XDI54" i="3" s="1"/>
  <c r="XDD54" i="3"/>
  <c r="XDF54" i="3" s="1"/>
  <c r="XDH54" i="3" s="1"/>
  <c r="XDE53" i="3"/>
  <c r="XDG53" i="3" s="1"/>
  <c r="XDI53" i="3" s="1"/>
  <c r="XDD53" i="3"/>
  <c r="XDF53" i="3" s="1"/>
  <c r="XDH53" i="3" s="1"/>
  <c r="XDJ52" i="3"/>
  <c r="XDL52" i="3" s="1"/>
  <c r="XDE52" i="3"/>
  <c r="XDG52" i="3" s="1"/>
  <c r="XDI52" i="3" s="1"/>
  <c r="XDD52" i="3"/>
  <c r="XDF52" i="3" s="1"/>
  <c r="XDH52" i="3" s="1"/>
  <c r="XDG51" i="3"/>
  <c r="XDI51" i="3" s="1"/>
  <c r="XDD51" i="3"/>
  <c r="XDF51" i="3" s="1"/>
  <c r="XDH51" i="3" s="1"/>
  <c r="XDJ50" i="3"/>
  <c r="XDL50" i="3" s="1"/>
  <c r="XDG50" i="3"/>
  <c r="XDI50" i="3" s="1"/>
  <c r="XDD50" i="3"/>
  <c r="XDF50" i="3" s="1"/>
  <c r="XDH50" i="3" s="1"/>
  <c r="XDE49" i="3"/>
  <c r="XDG49" i="3" s="1"/>
  <c r="XDI49" i="3" s="1"/>
  <c r="XDD49" i="3"/>
  <c r="XDF49" i="3" s="1"/>
  <c r="XDH49" i="3" s="1"/>
  <c r="XDJ48" i="3"/>
  <c r="XDL48" i="3" s="1"/>
  <c r="XDE48" i="3"/>
  <c r="XDG48" i="3" s="1"/>
  <c r="XDI48" i="3" s="1"/>
  <c r="XDD48" i="3"/>
  <c r="XDF48" i="3" s="1"/>
  <c r="XDH48" i="3" s="1"/>
  <c r="XDE47" i="3"/>
  <c r="XDG47" i="3" s="1"/>
  <c r="XDI47" i="3" s="1"/>
  <c r="XDD47" i="3"/>
  <c r="XDF47" i="3" s="1"/>
  <c r="XDH47" i="3" s="1"/>
  <c r="XDJ46" i="3"/>
  <c r="XDL46" i="3" s="1"/>
  <c r="XDE46" i="3"/>
  <c r="XDG46" i="3" s="1"/>
  <c r="XDI46" i="3" s="1"/>
  <c r="XDD46" i="3"/>
  <c r="XDF46" i="3" s="1"/>
  <c r="XDH46" i="3" s="1"/>
  <c r="XDG45" i="3"/>
  <c r="XDI45" i="3" s="1"/>
  <c r="XDD45" i="3"/>
  <c r="XDF45" i="3" s="1"/>
  <c r="XDH45" i="3" s="1"/>
  <c r="XDJ44" i="3"/>
  <c r="XDL44" i="3" s="1"/>
  <c r="XDG44" i="3"/>
  <c r="XDI44" i="3" s="1"/>
  <c r="XDD44" i="3"/>
  <c r="XDF44" i="3" s="1"/>
  <c r="XDH44" i="3" s="1"/>
  <c r="XDE43" i="3"/>
  <c r="XDG43" i="3" s="1"/>
  <c r="XDI43" i="3" s="1"/>
  <c r="XDD43" i="3"/>
  <c r="XDF43" i="3" s="1"/>
  <c r="XDH43" i="3" s="1"/>
  <c r="XDJ42" i="3"/>
  <c r="XDL42" i="3" s="1"/>
  <c r="XDE42" i="3"/>
  <c r="XDG42" i="3" s="1"/>
  <c r="XDI42" i="3" s="1"/>
  <c r="XDD42" i="3"/>
  <c r="XDF42" i="3" s="1"/>
  <c r="XDH42" i="3" s="1"/>
  <c r="XDE41" i="3"/>
  <c r="XDG41" i="3" s="1"/>
  <c r="XDI41" i="3" s="1"/>
  <c r="XDD41" i="3"/>
  <c r="XDF41" i="3" s="1"/>
  <c r="XDH41" i="3" s="1"/>
  <c r="XDJ40" i="3"/>
  <c r="XDL40" i="3" s="1"/>
  <c r="XDE40" i="3"/>
  <c r="XDG40" i="3" s="1"/>
  <c r="XDI40" i="3" s="1"/>
  <c r="XDD40" i="3"/>
  <c r="XDF40" i="3" s="1"/>
  <c r="XDH40" i="3" s="1"/>
  <c r="XDG39" i="3"/>
  <c r="XDI39" i="3" s="1"/>
  <c r="XDD39" i="3"/>
  <c r="XDF39" i="3" s="1"/>
  <c r="XDH39" i="3" s="1"/>
  <c r="XDJ38" i="3"/>
  <c r="XDL38" i="3" s="1"/>
  <c r="XDG38" i="3"/>
  <c r="XDI38" i="3" s="1"/>
  <c r="XDD38" i="3"/>
  <c r="XDF38" i="3" s="1"/>
  <c r="XDH38" i="3" s="1"/>
  <c r="XDE37" i="3"/>
  <c r="XDG37" i="3" s="1"/>
  <c r="XDI37" i="3" s="1"/>
  <c r="XDD37" i="3"/>
  <c r="XDF37" i="3" s="1"/>
  <c r="XDH37" i="3" s="1"/>
  <c r="XDJ36" i="3"/>
  <c r="XDL36" i="3" s="1"/>
  <c r="XDE36" i="3"/>
  <c r="XDG36" i="3" s="1"/>
  <c r="XDI36" i="3" s="1"/>
  <c r="XDD36" i="3"/>
  <c r="XDF36" i="3" s="1"/>
  <c r="XDH36" i="3" s="1"/>
  <c r="XDE35" i="3"/>
  <c r="XDG35" i="3" s="1"/>
  <c r="XDI35" i="3" s="1"/>
  <c r="XDD35" i="3"/>
  <c r="XDF35" i="3" s="1"/>
  <c r="XDH35" i="3" s="1"/>
  <c r="XDJ34" i="3"/>
  <c r="XDL34" i="3" s="1"/>
  <c r="XDE34" i="3"/>
  <c r="XDG34" i="3" s="1"/>
  <c r="XDI34" i="3" s="1"/>
  <c r="XDD34" i="3"/>
  <c r="XDF34" i="3" s="1"/>
  <c r="XDH34" i="3" s="1"/>
  <c r="XDG33" i="3"/>
  <c r="XDI33" i="3" s="1"/>
  <c r="XDD33" i="3"/>
  <c r="XDF33" i="3" s="1"/>
  <c r="XDH33" i="3" s="1"/>
  <c r="XDJ32" i="3"/>
  <c r="XDL32" i="3" s="1"/>
  <c r="XDG32" i="3"/>
  <c r="XDI32" i="3" s="1"/>
  <c r="XDD32" i="3"/>
  <c r="XDF32" i="3" s="1"/>
  <c r="XDH32" i="3" s="1"/>
  <c r="XDE31" i="3"/>
  <c r="XDG31" i="3" s="1"/>
  <c r="XDI31" i="3" s="1"/>
  <c r="XDD31" i="3"/>
  <c r="XDF31" i="3" s="1"/>
  <c r="XDH31" i="3" s="1"/>
  <c r="XDJ30" i="3"/>
  <c r="XDL30" i="3" s="1"/>
  <c r="XDE30" i="3"/>
  <c r="XDG30" i="3" s="1"/>
  <c r="XDI30" i="3" s="1"/>
  <c r="XDD30" i="3"/>
  <c r="XDF30" i="3" s="1"/>
  <c r="XDH30" i="3" s="1"/>
  <c r="XDE29" i="3"/>
  <c r="XDG29" i="3" s="1"/>
  <c r="XDI29" i="3" s="1"/>
  <c r="XDD29" i="3"/>
  <c r="XDF29" i="3" s="1"/>
  <c r="XDH29" i="3" s="1"/>
  <c r="XDJ28" i="3"/>
  <c r="XDL28" i="3" s="1"/>
  <c r="XDE28" i="3"/>
  <c r="XDG28" i="3" s="1"/>
  <c r="XDI28" i="3" s="1"/>
  <c r="XDD28" i="3"/>
  <c r="XDF28" i="3" s="1"/>
  <c r="XDH28" i="3" s="1"/>
  <c r="XDG27" i="3"/>
  <c r="XDI27" i="3" s="1"/>
  <c r="XDD27" i="3"/>
  <c r="XDF27" i="3" s="1"/>
  <c r="XDH27" i="3" s="1"/>
  <c r="XDJ26" i="3"/>
  <c r="XDL26" i="3" s="1"/>
  <c r="XDG26" i="3"/>
  <c r="XDI26" i="3" s="1"/>
  <c r="XDD26" i="3"/>
  <c r="XDF26" i="3" s="1"/>
  <c r="XDH26" i="3" s="1"/>
  <c r="XDE25" i="3"/>
  <c r="XDG25" i="3" s="1"/>
  <c r="XDI25" i="3" s="1"/>
  <c r="XDD25" i="3"/>
  <c r="XDF25" i="3" s="1"/>
  <c r="XDH25" i="3" s="1"/>
  <c r="XDJ24" i="3"/>
  <c r="XDL24" i="3" s="1"/>
  <c r="XDE24" i="3"/>
  <c r="XDG24" i="3" s="1"/>
  <c r="XDI24" i="3" s="1"/>
  <c r="XDD24" i="3"/>
  <c r="XDF24" i="3" s="1"/>
  <c r="XDH24" i="3" s="1"/>
  <c r="XDE23" i="3"/>
  <c r="XDG23" i="3" s="1"/>
  <c r="XDI23" i="3" s="1"/>
  <c r="XDD23" i="3"/>
  <c r="XDF23" i="3" s="1"/>
  <c r="XDH23" i="3" s="1"/>
  <c r="XDJ22" i="3"/>
  <c r="XDL22" i="3" s="1"/>
  <c r="XDE22" i="3"/>
  <c r="XDG22" i="3" s="1"/>
  <c r="XDI22" i="3" s="1"/>
  <c r="XDD22" i="3"/>
  <c r="XDF22" i="3" s="1"/>
  <c r="XDH22" i="3" s="1"/>
  <c r="XDG21" i="3"/>
  <c r="XDI21" i="3" s="1"/>
  <c r="XDD21" i="3"/>
  <c r="XDF21" i="3" s="1"/>
  <c r="XDH21" i="3" s="1"/>
  <c r="XDJ20" i="3"/>
  <c r="XDL20" i="3" s="1"/>
  <c r="XDG20" i="3"/>
  <c r="XDI20" i="3" s="1"/>
  <c r="XDD20" i="3"/>
  <c r="XDF20" i="3" s="1"/>
  <c r="XDH20" i="3" s="1"/>
  <c r="XDE19" i="3"/>
  <c r="XDG19" i="3" s="1"/>
  <c r="XDI19" i="3" s="1"/>
  <c r="XDD19" i="3"/>
  <c r="XDF19" i="3" s="1"/>
  <c r="XDH19" i="3" s="1"/>
  <c r="XDJ18" i="3"/>
  <c r="XDL18" i="3" s="1"/>
  <c r="XDE18" i="3"/>
  <c r="XDG18" i="3" s="1"/>
  <c r="XDI18" i="3" s="1"/>
  <c r="XDD18" i="3"/>
  <c r="XDF18" i="3" s="1"/>
  <c r="XDH18" i="3" s="1"/>
  <c r="XDE17" i="3"/>
  <c r="XDG17" i="3" s="1"/>
  <c r="XDI17" i="3" s="1"/>
  <c r="XDD17" i="3"/>
  <c r="XDF17" i="3" s="1"/>
  <c r="XDH17" i="3" s="1"/>
  <c r="XDJ16" i="3"/>
  <c r="XDL16" i="3" s="1"/>
  <c r="XDE16" i="3"/>
  <c r="XDG16" i="3" s="1"/>
  <c r="XDI16" i="3" s="1"/>
  <c r="XDD16" i="3"/>
  <c r="XDF16" i="3" s="1"/>
  <c r="XDH16" i="3" s="1"/>
  <c r="XDE15" i="3"/>
  <c r="XDG15" i="3" s="1"/>
  <c r="XDI15" i="3" s="1"/>
  <c r="XDD15" i="3"/>
  <c r="XDF15" i="3" s="1"/>
  <c r="XDH15" i="3" s="1"/>
  <c r="XDJ14" i="3"/>
  <c r="XDL14" i="3" s="1"/>
  <c r="XDE14" i="3"/>
  <c r="XDG14" i="3" s="1"/>
  <c r="XDI14" i="3" s="1"/>
  <c r="XDD14" i="3"/>
  <c r="XDF14" i="3" s="1"/>
  <c r="XDH14" i="3" s="1"/>
  <c r="J115" i="2"/>
  <c r="L115" i="2" s="1"/>
  <c r="N115" i="2" s="1"/>
  <c r="J112" i="2"/>
  <c r="L112" i="2" s="1"/>
  <c r="N112" i="2" s="1"/>
  <c r="J109" i="2"/>
  <c r="L109" i="2" s="1"/>
  <c r="N109" i="2" s="1"/>
  <c r="J106" i="2"/>
  <c r="L106" i="2" s="1"/>
  <c r="N106" i="2" s="1"/>
  <c r="J105" i="2"/>
  <c r="L105" i="2" s="1"/>
  <c r="N105" i="2" s="1"/>
  <c r="J100" i="2"/>
  <c r="L100" i="2" s="1"/>
  <c r="N100" i="2" s="1"/>
  <c r="J99" i="2"/>
  <c r="L99" i="2" s="1"/>
  <c r="N99" i="2" s="1"/>
  <c r="J94" i="2"/>
  <c r="L94" i="2" s="1"/>
  <c r="N94" i="2" s="1"/>
  <c r="Z94" i="2" s="1"/>
  <c r="AC94" i="2" s="1"/>
  <c r="J93" i="2"/>
  <c r="L93" i="2" s="1"/>
  <c r="N93" i="2" s="1"/>
  <c r="AE93" i="2" s="1"/>
  <c r="AH93" i="2" s="1"/>
  <c r="J88" i="2"/>
  <c r="L88" i="2" s="1"/>
  <c r="N88" i="2" s="1"/>
  <c r="J87" i="2"/>
  <c r="L87" i="2" s="1"/>
  <c r="N87" i="2" s="1"/>
  <c r="J82" i="2"/>
  <c r="L82" i="2" s="1"/>
  <c r="N82" i="2" s="1"/>
  <c r="J79" i="2"/>
  <c r="L79" i="2" s="1"/>
  <c r="N79" i="2" s="1"/>
  <c r="J77" i="2"/>
  <c r="L77" i="2" s="1"/>
  <c r="N77" i="2" s="1"/>
  <c r="J45" i="2"/>
  <c r="L45" i="2" s="1"/>
  <c r="N45" i="2" s="1"/>
  <c r="J44" i="2"/>
  <c r="L44" i="2" s="1"/>
  <c r="N44" i="2" s="1"/>
  <c r="J39" i="2"/>
  <c r="L39" i="2" s="1"/>
  <c r="N39" i="2" s="1"/>
  <c r="J38" i="2"/>
  <c r="L38" i="2" s="1"/>
  <c r="N38" i="2" s="1"/>
  <c r="J33" i="2"/>
  <c r="L33" i="2" s="1"/>
  <c r="N33" i="2" s="1"/>
  <c r="J32" i="2"/>
  <c r="L32" i="2" s="1"/>
  <c r="N32" i="2" s="1"/>
  <c r="J27" i="2"/>
  <c r="L27" i="2" s="1"/>
  <c r="N27" i="2" s="1"/>
  <c r="J26" i="2"/>
  <c r="L26" i="2" s="1"/>
  <c r="N26" i="2" s="1"/>
  <c r="J21" i="2"/>
  <c r="L21" i="2" s="1"/>
  <c r="N21" i="2" s="1"/>
  <c r="U21" i="2" s="1"/>
  <c r="X21" i="2" s="1"/>
  <c r="J20" i="2"/>
  <c r="L20" i="2" s="1"/>
  <c r="J15" i="2"/>
  <c r="L15" i="2" s="1"/>
  <c r="N15" i="2" s="1"/>
  <c r="J14" i="2"/>
  <c r="L14" i="2" s="1"/>
  <c r="N14" i="2" s="1"/>
  <c r="M115" i="2"/>
  <c r="O115" i="2" s="1"/>
  <c r="K114" i="2"/>
  <c r="M114" i="2" s="1"/>
  <c r="O114" i="2" s="1"/>
  <c r="J114" i="2"/>
  <c r="L114" i="2" s="1"/>
  <c r="N114" i="2" s="1"/>
  <c r="K113" i="2"/>
  <c r="M113" i="2" s="1"/>
  <c r="O113" i="2" s="1"/>
  <c r="J113" i="2"/>
  <c r="L113" i="2" s="1"/>
  <c r="N113" i="2" s="1"/>
  <c r="M112" i="2"/>
  <c r="O112" i="2" s="1"/>
  <c r="K111" i="2"/>
  <c r="M111" i="2" s="1"/>
  <c r="O111" i="2" s="1"/>
  <c r="J111" i="2"/>
  <c r="L111" i="2" s="1"/>
  <c r="N111" i="2" s="1"/>
  <c r="K110" i="2"/>
  <c r="M110" i="2" s="1"/>
  <c r="O110" i="2" s="1"/>
  <c r="J110" i="2"/>
  <c r="L110" i="2" s="1"/>
  <c r="N110" i="2" s="1"/>
  <c r="K109" i="2"/>
  <c r="M109" i="2" s="1"/>
  <c r="O109" i="2" s="1"/>
  <c r="K108" i="2"/>
  <c r="M108" i="2" s="1"/>
  <c r="O108" i="2" s="1"/>
  <c r="J108" i="2"/>
  <c r="L108" i="2" s="1"/>
  <c r="N108" i="2" s="1"/>
  <c r="K107" i="2"/>
  <c r="M107" i="2" s="1"/>
  <c r="O107" i="2" s="1"/>
  <c r="J107" i="2"/>
  <c r="L107" i="2" s="1"/>
  <c r="N107" i="2" s="1"/>
  <c r="M106" i="2"/>
  <c r="O106" i="2" s="1"/>
  <c r="M105" i="2"/>
  <c r="O105" i="2" s="1"/>
  <c r="K104" i="2"/>
  <c r="M104" i="2" s="1"/>
  <c r="O104" i="2" s="1"/>
  <c r="J104" i="2"/>
  <c r="L104" i="2" s="1"/>
  <c r="N104" i="2" s="1"/>
  <c r="K103" i="2"/>
  <c r="M103" i="2" s="1"/>
  <c r="O103" i="2" s="1"/>
  <c r="J103" i="2"/>
  <c r="L103" i="2" s="1"/>
  <c r="N103" i="2" s="1"/>
  <c r="K102" i="2"/>
  <c r="M102" i="2" s="1"/>
  <c r="O102" i="2" s="1"/>
  <c r="J102" i="2"/>
  <c r="L102" i="2" s="1"/>
  <c r="N102" i="2" s="1"/>
  <c r="K101" i="2"/>
  <c r="M101" i="2" s="1"/>
  <c r="O101" i="2" s="1"/>
  <c r="J101" i="2"/>
  <c r="L101" i="2" s="1"/>
  <c r="N101" i="2" s="1"/>
  <c r="M100" i="2"/>
  <c r="O100" i="2" s="1"/>
  <c r="M99" i="2"/>
  <c r="O99" i="2" s="1"/>
  <c r="K98" i="2"/>
  <c r="M98" i="2" s="1"/>
  <c r="O98" i="2" s="1"/>
  <c r="J98" i="2"/>
  <c r="L98" i="2" s="1"/>
  <c r="N98" i="2" s="1"/>
  <c r="K97" i="2"/>
  <c r="M97" i="2" s="1"/>
  <c r="O97" i="2" s="1"/>
  <c r="J97" i="2"/>
  <c r="L97" i="2" s="1"/>
  <c r="N97" i="2" s="1"/>
  <c r="K96" i="2"/>
  <c r="M96" i="2" s="1"/>
  <c r="O96" i="2" s="1"/>
  <c r="J96" i="2"/>
  <c r="L96" i="2" s="1"/>
  <c r="N96" i="2" s="1"/>
  <c r="K95" i="2"/>
  <c r="M95" i="2" s="1"/>
  <c r="O95" i="2" s="1"/>
  <c r="J95" i="2"/>
  <c r="L95" i="2" s="1"/>
  <c r="N95" i="2" s="1"/>
  <c r="M94" i="2"/>
  <c r="O94" i="2" s="1"/>
  <c r="M93" i="2"/>
  <c r="O93" i="2" s="1"/>
  <c r="K92" i="2"/>
  <c r="M92" i="2" s="1"/>
  <c r="O92" i="2" s="1"/>
  <c r="J92" i="2"/>
  <c r="L92" i="2" s="1"/>
  <c r="N92" i="2" s="1"/>
  <c r="K91" i="2"/>
  <c r="M91" i="2" s="1"/>
  <c r="O91" i="2" s="1"/>
  <c r="J91" i="2"/>
  <c r="L91" i="2" s="1"/>
  <c r="N91" i="2" s="1"/>
  <c r="K90" i="2"/>
  <c r="M90" i="2" s="1"/>
  <c r="O90" i="2" s="1"/>
  <c r="J90" i="2"/>
  <c r="L90" i="2" s="1"/>
  <c r="N90" i="2" s="1"/>
  <c r="K89" i="2"/>
  <c r="M89" i="2" s="1"/>
  <c r="O89" i="2" s="1"/>
  <c r="J89" i="2"/>
  <c r="L89" i="2" s="1"/>
  <c r="N89" i="2" s="1"/>
  <c r="K88" i="2"/>
  <c r="M88" i="2" s="1"/>
  <c r="O88" i="2" s="1"/>
  <c r="K87" i="2"/>
  <c r="M87" i="2" s="1"/>
  <c r="O87" i="2" s="1"/>
  <c r="K86" i="2"/>
  <c r="M86" i="2" s="1"/>
  <c r="O86" i="2" s="1"/>
  <c r="J86" i="2"/>
  <c r="L86" i="2" s="1"/>
  <c r="N86" i="2" s="1"/>
  <c r="K85" i="2"/>
  <c r="M85" i="2" s="1"/>
  <c r="O85" i="2" s="1"/>
  <c r="J85" i="2"/>
  <c r="L85" i="2" s="1"/>
  <c r="N85" i="2" s="1"/>
  <c r="K84" i="2"/>
  <c r="M84" i="2" s="1"/>
  <c r="O84" i="2" s="1"/>
  <c r="J84" i="2"/>
  <c r="L84" i="2" s="1"/>
  <c r="N84" i="2" s="1"/>
  <c r="K83" i="2"/>
  <c r="M83" i="2" s="1"/>
  <c r="O83" i="2" s="1"/>
  <c r="J83" i="2"/>
  <c r="L83" i="2" s="1"/>
  <c r="N83" i="2" s="1"/>
  <c r="K82" i="2"/>
  <c r="M82" i="2" s="1"/>
  <c r="O82" i="2" s="1"/>
  <c r="K81" i="2"/>
  <c r="M81" i="2" s="1"/>
  <c r="O81" i="2" s="1"/>
  <c r="J81" i="2"/>
  <c r="L81" i="2" s="1"/>
  <c r="N81" i="2" s="1"/>
  <c r="K80" i="2"/>
  <c r="M80" i="2" s="1"/>
  <c r="O80" i="2" s="1"/>
  <c r="J80" i="2"/>
  <c r="L80" i="2" s="1"/>
  <c r="N80" i="2" s="1"/>
  <c r="M79" i="2"/>
  <c r="O79" i="2" s="1"/>
  <c r="K78" i="2"/>
  <c r="M78" i="2" s="1"/>
  <c r="O78" i="2" s="1"/>
  <c r="J78" i="2"/>
  <c r="L78" i="2" s="1"/>
  <c r="N78" i="2" s="1"/>
  <c r="M77" i="2"/>
  <c r="O77" i="2" s="1"/>
  <c r="K76" i="2"/>
  <c r="M76" i="2" s="1"/>
  <c r="O76" i="2" s="1"/>
  <c r="J76" i="2"/>
  <c r="L76" i="2" s="1"/>
  <c r="N76" i="2" s="1"/>
  <c r="K75" i="2"/>
  <c r="M75" i="2" s="1"/>
  <c r="O75" i="2" s="1"/>
  <c r="J75" i="2"/>
  <c r="L75" i="2" s="1"/>
  <c r="N75" i="2" s="1"/>
  <c r="K74" i="2"/>
  <c r="M74" i="2" s="1"/>
  <c r="O74" i="2" s="1"/>
  <c r="J74" i="2"/>
  <c r="L74" i="2" s="1"/>
  <c r="N74" i="2" s="1"/>
  <c r="K73" i="2"/>
  <c r="M73" i="2" s="1"/>
  <c r="O73" i="2" s="1"/>
  <c r="J73" i="2"/>
  <c r="L73" i="2" s="1"/>
  <c r="N73" i="2" s="1"/>
  <c r="K72" i="2"/>
  <c r="M72" i="2" s="1"/>
  <c r="O72" i="2" s="1"/>
  <c r="J72" i="2"/>
  <c r="L72" i="2" s="1"/>
  <c r="N72" i="2" s="1"/>
  <c r="K71" i="2"/>
  <c r="M71" i="2" s="1"/>
  <c r="O71" i="2" s="1"/>
  <c r="J71" i="2"/>
  <c r="L71" i="2" s="1"/>
  <c r="N71" i="2" s="1"/>
  <c r="K70" i="2"/>
  <c r="M70" i="2" s="1"/>
  <c r="O70" i="2" s="1"/>
  <c r="J70" i="2"/>
  <c r="L70" i="2" s="1"/>
  <c r="N70" i="2" s="1"/>
  <c r="K69" i="2"/>
  <c r="M69" i="2" s="1"/>
  <c r="O69" i="2" s="1"/>
  <c r="J69" i="2"/>
  <c r="L69" i="2" s="1"/>
  <c r="N69" i="2" s="1"/>
  <c r="K68" i="2"/>
  <c r="M68" i="2" s="1"/>
  <c r="O68" i="2" s="1"/>
  <c r="J68" i="2"/>
  <c r="L68" i="2" s="1"/>
  <c r="N68" i="2" s="1"/>
  <c r="K67" i="2"/>
  <c r="M67" i="2" s="1"/>
  <c r="O67" i="2" s="1"/>
  <c r="J67" i="2"/>
  <c r="L67" i="2" s="1"/>
  <c r="N67" i="2" s="1"/>
  <c r="M66" i="2"/>
  <c r="O66" i="2" s="1"/>
  <c r="J66" i="2"/>
  <c r="L66" i="2" s="1"/>
  <c r="N66" i="2" s="1"/>
  <c r="M65" i="2"/>
  <c r="O65" i="2" s="1"/>
  <c r="J65" i="2"/>
  <c r="L65" i="2" s="1"/>
  <c r="N65" i="2" s="1"/>
  <c r="K64" i="2"/>
  <c r="M64" i="2" s="1"/>
  <c r="O64" i="2" s="1"/>
  <c r="J64" i="2"/>
  <c r="L64" i="2" s="1"/>
  <c r="N64" i="2" s="1"/>
  <c r="K63" i="2"/>
  <c r="M63" i="2" s="1"/>
  <c r="O63" i="2" s="1"/>
  <c r="J63" i="2"/>
  <c r="L63" i="2" s="1"/>
  <c r="N63" i="2" s="1"/>
  <c r="K62" i="2"/>
  <c r="M62" i="2" s="1"/>
  <c r="O62" i="2" s="1"/>
  <c r="J62" i="2"/>
  <c r="L62" i="2" s="1"/>
  <c r="N62" i="2" s="1"/>
  <c r="K61" i="2"/>
  <c r="M61" i="2" s="1"/>
  <c r="O61" i="2" s="1"/>
  <c r="J61" i="2"/>
  <c r="L61" i="2" s="1"/>
  <c r="N61" i="2" s="1"/>
  <c r="K60" i="2"/>
  <c r="M60" i="2" s="1"/>
  <c r="O60" i="2" s="1"/>
  <c r="J60" i="2"/>
  <c r="L60" i="2" s="1"/>
  <c r="N60" i="2" s="1"/>
  <c r="K59" i="2"/>
  <c r="M59" i="2" s="1"/>
  <c r="O59" i="2" s="1"/>
  <c r="J59" i="2"/>
  <c r="L59" i="2" s="1"/>
  <c r="N59" i="2" s="1"/>
  <c r="M58" i="2"/>
  <c r="O58" i="2" s="1"/>
  <c r="J58" i="2"/>
  <c r="L58" i="2" s="1"/>
  <c r="N58" i="2" s="1"/>
  <c r="M57" i="2"/>
  <c r="O57" i="2" s="1"/>
  <c r="J57" i="2"/>
  <c r="L57" i="2" s="1"/>
  <c r="N57" i="2" s="1"/>
  <c r="K56" i="2"/>
  <c r="M56" i="2" s="1"/>
  <c r="O56" i="2" s="1"/>
  <c r="J56" i="2"/>
  <c r="L56" i="2" s="1"/>
  <c r="N56" i="2" s="1"/>
  <c r="M55" i="2"/>
  <c r="O55" i="2" s="1"/>
  <c r="J55" i="2"/>
  <c r="L55" i="2" s="1"/>
  <c r="N55" i="2" s="1"/>
  <c r="K54" i="2"/>
  <c r="M54" i="2" s="1"/>
  <c r="O54" i="2" s="1"/>
  <c r="J54" i="2"/>
  <c r="L54" i="2" s="1"/>
  <c r="N54" i="2" s="1"/>
  <c r="K53" i="2"/>
  <c r="M53" i="2" s="1"/>
  <c r="O53" i="2" s="1"/>
  <c r="J53" i="2"/>
  <c r="L53" i="2" s="1"/>
  <c r="N53" i="2" s="1"/>
  <c r="K52" i="2"/>
  <c r="M52" i="2" s="1"/>
  <c r="O52" i="2" s="1"/>
  <c r="J52" i="2"/>
  <c r="L52" i="2" s="1"/>
  <c r="N52" i="2" s="1"/>
  <c r="K51" i="2"/>
  <c r="M51" i="2" s="1"/>
  <c r="O51" i="2" s="1"/>
  <c r="J51" i="2"/>
  <c r="L51" i="2" s="1"/>
  <c r="N51" i="2" s="1"/>
  <c r="K50" i="2"/>
  <c r="M50" i="2" s="1"/>
  <c r="O50" i="2" s="1"/>
  <c r="J50" i="2"/>
  <c r="L50" i="2" s="1"/>
  <c r="N50" i="2" s="1"/>
  <c r="M49" i="2"/>
  <c r="O49" i="2" s="1"/>
  <c r="J49" i="2"/>
  <c r="L49" i="2" s="1"/>
  <c r="N49" i="2" s="1"/>
  <c r="K48" i="2"/>
  <c r="M48" i="2" s="1"/>
  <c r="O48" i="2" s="1"/>
  <c r="J48" i="2"/>
  <c r="L48" i="2" s="1"/>
  <c r="N48" i="2" s="1"/>
  <c r="K47" i="2"/>
  <c r="M47" i="2" s="1"/>
  <c r="O47" i="2" s="1"/>
  <c r="J47" i="2"/>
  <c r="L47" i="2" s="1"/>
  <c r="N47" i="2" s="1"/>
  <c r="K46" i="2"/>
  <c r="M46" i="2" s="1"/>
  <c r="O46" i="2" s="1"/>
  <c r="J46" i="2"/>
  <c r="L46" i="2" s="1"/>
  <c r="N46" i="2" s="1"/>
  <c r="M45" i="2"/>
  <c r="O45" i="2" s="1"/>
  <c r="M44" i="2"/>
  <c r="O44" i="2" s="1"/>
  <c r="K43" i="2"/>
  <c r="M43" i="2" s="1"/>
  <c r="O43" i="2" s="1"/>
  <c r="J43" i="2"/>
  <c r="L43" i="2" s="1"/>
  <c r="N43" i="2" s="1"/>
  <c r="K42" i="2"/>
  <c r="M42" i="2" s="1"/>
  <c r="O42" i="2" s="1"/>
  <c r="J42" i="2"/>
  <c r="L42" i="2" s="1"/>
  <c r="N42" i="2" s="1"/>
  <c r="K41" i="2"/>
  <c r="M41" i="2" s="1"/>
  <c r="O41" i="2" s="1"/>
  <c r="J41" i="2"/>
  <c r="L41" i="2" s="1"/>
  <c r="N41" i="2" s="1"/>
  <c r="K40" i="2"/>
  <c r="M40" i="2" s="1"/>
  <c r="O40" i="2" s="1"/>
  <c r="J40" i="2"/>
  <c r="L40" i="2" s="1"/>
  <c r="N40" i="2" s="1"/>
  <c r="M39" i="2"/>
  <c r="O39" i="2" s="1"/>
  <c r="M38" i="2"/>
  <c r="O38" i="2" s="1"/>
  <c r="K37" i="2"/>
  <c r="M37" i="2" s="1"/>
  <c r="O37" i="2" s="1"/>
  <c r="J37" i="2"/>
  <c r="L37" i="2" s="1"/>
  <c r="N37" i="2" s="1"/>
  <c r="K36" i="2"/>
  <c r="M36" i="2" s="1"/>
  <c r="O36" i="2" s="1"/>
  <c r="J36" i="2"/>
  <c r="L36" i="2" s="1"/>
  <c r="N36" i="2" s="1"/>
  <c r="K35" i="2"/>
  <c r="M35" i="2" s="1"/>
  <c r="O35" i="2" s="1"/>
  <c r="J35" i="2"/>
  <c r="L35" i="2" s="1"/>
  <c r="N35" i="2" s="1"/>
  <c r="K34" i="2"/>
  <c r="M34" i="2" s="1"/>
  <c r="O34" i="2" s="1"/>
  <c r="J34" i="2"/>
  <c r="L34" i="2" s="1"/>
  <c r="N34" i="2" s="1"/>
  <c r="M33" i="2"/>
  <c r="O33" i="2" s="1"/>
  <c r="M32" i="2"/>
  <c r="O32" i="2" s="1"/>
  <c r="K31" i="2"/>
  <c r="M31" i="2" s="1"/>
  <c r="O31" i="2" s="1"/>
  <c r="J31" i="2"/>
  <c r="L31" i="2" s="1"/>
  <c r="N31" i="2" s="1"/>
  <c r="K30" i="2"/>
  <c r="M30" i="2" s="1"/>
  <c r="O30" i="2" s="1"/>
  <c r="J30" i="2"/>
  <c r="L30" i="2" s="1"/>
  <c r="N30" i="2" s="1"/>
  <c r="K29" i="2"/>
  <c r="M29" i="2" s="1"/>
  <c r="O29" i="2" s="1"/>
  <c r="J29" i="2"/>
  <c r="L29" i="2" s="1"/>
  <c r="N29" i="2" s="1"/>
  <c r="K28" i="2"/>
  <c r="M28" i="2" s="1"/>
  <c r="O28" i="2" s="1"/>
  <c r="J28" i="2"/>
  <c r="L28" i="2" s="1"/>
  <c r="N28" i="2" s="1"/>
  <c r="M27" i="2"/>
  <c r="O27" i="2" s="1"/>
  <c r="M26" i="2"/>
  <c r="O26" i="2" s="1"/>
  <c r="K25" i="2"/>
  <c r="M25" i="2" s="1"/>
  <c r="O25" i="2" s="1"/>
  <c r="J25" i="2"/>
  <c r="L25" i="2" s="1"/>
  <c r="N25" i="2" s="1"/>
  <c r="K24" i="2"/>
  <c r="M24" i="2" s="1"/>
  <c r="O24" i="2" s="1"/>
  <c r="J24" i="2"/>
  <c r="L24" i="2" s="1"/>
  <c r="N24" i="2" s="1"/>
  <c r="K23" i="2"/>
  <c r="M23" i="2" s="1"/>
  <c r="O23" i="2" s="1"/>
  <c r="J23" i="2"/>
  <c r="L23" i="2" s="1"/>
  <c r="N23" i="2" s="1"/>
  <c r="K22" i="2"/>
  <c r="M22" i="2" s="1"/>
  <c r="O22" i="2" s="1"/>
  <c r="J22" i="2"/>
  <c r="L22" i="2" s="1"/>
  <c r="N22" i="2" s="1"/>
  <c r="M21" i="2"/>
  <c r="O21" i="2" s="1"/>
  <c r="M20" i="2"/>
  <c r="O20" i="2" s="1"/>
  <c r="K19" i="2"/>
  <c r="M19" i="2" s="1"/>
  <c r="O19" i="2" s="1"/>
  <c r="J19" i="2"/>
  <c r="L19" i="2" s="1"/>
  <c r="N19" i="2" s="1"/>
  <c r="K18" i="2"/>
  <c r="M18" i="2" s="1"/>
  <c r="O18" i="2" s="1"/>
  <c r="J18" i="2"/>
  <c r="L18" i="2" s="1"/>
  <c r="N18" i="2" s="1"/>
  <c r="K17" i="2"/>
  <c r="M17" i="2" s="1"/>
  <c r="O17" i="2" s="1"/>
  <c r="J17" i="2"/>
  <c r="L17" i="2" s="1"/>
  <c r="N17" i="2" s="1"/>
  <c r="K16" i="2"/>
  <c r="M16" i="2" s="1"/>
  <c r="O16" i="2" s="1"/>
  <c r="J16" i="2"/>
  <c r="L16" i="2" s="1"/>
  <c r="N16" i="2" s="1"/>
  <c r="M15" i="2"/>
  <c r="O15" i="2" s="1"/>
  <c r="M14" i="2"/>
  <c r="O14" i="2" s="1"/>
  <c r="K13" i="2"/>
  <c r="M13" i="2" s="1"/>
  <c r="O13" i="2" s="1"/>
  <c r="J13" i="2"/>
  <c r="L13" i="2" s="1"/>
  <c r="N13" i="2" s="1"/>
  <c r="K12" i="2"/>
  <c r="M12" i="2" s="1"/>
  <c r="O12" i="2" s="1"/>
  <c r="J12" i="2"/>
  <c r="L12" i="2" s="1"/>
  <c r="N12" i="2" s="1"/>
  <c r="K11" i="2"/>
  <c r="M11" i="2" s="1"/>
  <c r="O11" i="2" s="1"/>
  <c r="J11" i="2"/>
  <c r="L11" i="2" s="1"/>
  <c r="N11" i="2" s="1"/>
  <c r="K10" i="2"/>
  <c r="M10" i="2" s="1"/>
  <c r="O10" i="2" s="1"/>
  <c r="J10" i="2"/>
  <c r="L10" i="2" s="1"/>
  <c r="N10" i="2" s="1"/>
  <c r="K9" i="2"/>
  <c r="M9" i="2" s="1"/>
  <c r="O9" i="2" s="1"/>
  <c r="J9" i="2"/>
  <c r="L9" i="2" s="1"/>
  <c r="N9" i="2" s="1"/>
  <c r="K8" i="2"/>
  <c r="M8" i="2" s="1"/>
  <c r="O8" i="2" s="1"/>
  <c r="J8" i="2"/>
  <c r="L8" i="2" s="1"/>
  <c r="N8" i="2" s="1"/>
  <c r="XDR67" i="3" l="1"/>
  <c r="XDP75" i="3"/>
  <c r="XDN83" i="3"/>
  <c r="F76" i="3" s="1"/>
  <c r="XDN93" i="3"/>
  <c r="H86" i="3" s="1"/>
  <c r="XDP114" i="3"/>
  <c r="J107" i="3" s="1"/>
  <c r="XDR121" i="3"/>
  <c r="N114" i="3" s="1"/>
  <c r="XDR105" i="3"/>
  <c r="M98" i="3" s="1"/>
  <c r="XDN31" i="3"/>
  <c r="G24" i="3" s="1"/>
  <c r="XDR117" i="3"/>
  <c r="N110" i="3" s="1"/>
  <c r="XDN116" i="3"/>
  <c r="G109" i="3" s="1"/>
  <c r="XDR24" i="3"/>
  <c r="N17" i="3" s="1"/>
  <c r="XDR43" i="3"/>
  <c r="L36" i="3" s="1"/>
  <c r="XDN120" i="3"/>
  <c r="H113" i="3" s="1"/>
  <c r="XDR110" i="3"/>
  <c r="N103" i="3" s="1"/>
  <c r="XDP54" i="3"/>
  <c r="J47" i="3" s="1"/>
  <c r="XDP34" i="3"/>
  <c r="I27" i="3" s="1"/>
  <c r="XDR37" i="3"/>
  <c r="N30" i="3" s="1"/>
  <c r="XDN88" i="3"/>
  <c r="F81" i="3" s="1"/>
  <c r="XDP26" i="3"/>
  <c r="J19" i="3" s="1"/>
  <c r="XDP29" i="3"/>
  <c r="J22" i="3" s="1"/>
  <c r="XDP68" i="3"/>
  <c r="J61" i="3" s="1"/>
  <c r="XDR76" i="3"/>
  <c r="N69" i="3" s="1"/>
  <c r="XDP84" i="3"/>
  <c r="J77" i="3" s="1"/>
  <c r="XDR18" i="3"/>
  <c r="N11" i="3" s="1"/>
  <c r="XDN101" i="3"/>
  <c r="H94" i="3" s="1"/>
  <c r="XDP44" i="3"/>
  <c r="J37" i="3" s="1"/>
  <c r="XDP113" i="3"/>
  <c r="K106" i="3" s="1"/>
  <c r="XDP32" i="3"/>
  <c r="K25" i="3" s="1"/>
  <c r="XDP35" i="3"/>
  <c r="J28" i="3" s="1"/>
  <c r="XDP48" i="3"/>
  <c r="J41" i="3" s="1"/>
  <c r="XDP51" i="3"/>
  <c r="I44" i="3" s="1"/>
  <c r="XDP65" i="3"/>
  <c r="J58" i="3" s="1"/>
  <c r="XDR92" i="3"/>
  <c r="N85" i="3" s="1"/>
  <c r="XDR111" i="3"/>
  <c r="L104" i="3" s="1"/>
  <c r="XDR96" i="3"/>
  <c r="M89" i="3" s="1"/>
  <c r="XDR17" i="3"/>
  <c r="N10" i="3" s="1"/>
  <c r="XDR30" i="3"/>
  <c r="M23" i="3" s="1"/>
  <c r="XDP33" i="3"/>
  <c r="I26" i="3" s="1"/>
  <c r="XDR46" i="3"/>
  <c r="L39" i="3" s="1"/>
  <c r="XDR58" i="3"/>
  <c r="L51" i="3" s="1"/>
  <c r="XDN74" i="3"/>
  <c r="H67" i="3" s="1"/>
  <c r="XDN103" i="3"/>
  <c r="F96" i="3" s="1"/>
  <c r="XDR106" i="3"/>
  <c r="N99" i="3" s="1"/>
  <c r="XDP24" i="3"/>
  <c r="I17" i="3" s="1"/>
  <c r="XDN81" i="3"/>
  <c r="H74" i="3" s="1"/>
  <c r="XDR120" i="3"/>
  <c r="M113" i="3" s="1"/>
  <c r="XDP120" i="3"/>
  <c r="J113" i="3" s="1"/>
  <c r="XDR20" i="3"/>
  <c r="L13" i="3" s="1"/>
  <c r="XDN23" i="3"/>
  <c r="F16" i="3" s="1"/>
  <c r="XDR36" i="3"/>
  <c r="M29" i="3" s="1"/>
  <c r="XDP39" i="3"/>
  <c r="J32" i="3" s="1"/>
  <c r="XDR55" i="3"/>
  <c r="L48" i="3" s="1"/>
  <c r="XDR71" i="3"/>
  <c r="N64" i="3" s="1"/>
  <c r="XDN76" i="3"/>
  <c r="F69" i="3" s="1"/>
  <c r="XDN79" i="3"/>
  <c r="G72" i="3" s="1"/>
  <c r="XDP87" i="3"/>
  <c r="K80" i="3" s="1"/>
  <c r="XDN99" i="3"/>
  <c r="F92" i="3" s="1"/>
  <c r="XDR102" i="3"/>
  <c r="N95" i="3" s="1"/>
  <c r="XDN24" i="3"/>
  <c r="H17" i="3" s="1"/>
  <c r="XDP69" i="3"/>
  <c r="K62" i="3" s="1"/>
  <c r="XDN53" i="3"/>
  <c r="G46" i="3" s="1"/>
  <c r="XDN64" i="3"/>
  <c r="H57" i="3" s="1"/>
  <c r="XDP80" i="3"/>
  <c r="I73" i="3" s="1"/>
  <c r="XDN71" i="3"/>
  <c r="G64" i="3" s="1"/>
  <c r="XDR15" i="3"/>
  <c r="XDR28" i="3"/>
  <c r="N21" i="3" s="1"/>
  <c r="XDN59" i="3"/>
  <c r="F52" i="3" s="1"/>
  <c r="XDP58" i="3"/>
  <c r="J51" i="3" s="1"/>
  <c r="XDP41" i="3"/>
  <c r="K34" i="3" s="1"/>
  <c r="XDR70" i="3"/>
  <c r="M63" i="3" s="1"/>
  <c r="XDR101" i="3"/>
  <c r="L94" i="3" s="1"/>
  <c r="XDP104" i="3"/>
  <c r="K97" i="3" s="1"/>
  <c r="XDN107" i="3"/>
  <c r="F100" i="3" s="1"/>
  <c r="XDR104" i="3"/>
  <c r="N97" i="3" s="1"/>
  <c r="XDR77" i="3"/>
  <c r="L70" i="3" s="1"/>
  <c r="XDP77" i="3"/>
  <c r="I70" i="3" s="1"/>
  <c r="XDN77" i="3"/>
  <c r="F70" i="3" s="1"/>
  <c r="XDR69" i="3"/>
  <c r="M62" i="3" s="1"/>
  <c r="XDP103" i="3"/>
  <c r="J96" i="3" s="1"/>
  <c r="XDN35" i="3"/>
  <c r="F28" i="3" s="1"/>
  <c r="XDP36" i="3"/>
  <c r="I29" i="3" s="1"/>
  <c r="XDP20" i="3"/>
  <c r="K13" i="3" s="1"/>
  <c r="XDP27" i="3"/>
  <c r="I20" i="3" s="1"/>
  <c r="XDN57" i="3"/>
  <c r="G50" i="3" s="1"/>
  <c r="XDR80" i="3"/>
  <c r="N73" i="3" s="1"/>
  <c r="XDP106" i="3"/>
  <c r="K99" i="3" s="1"/>
  <c r="XDN17" i="3"/>
  <c r="H10" i="3" s="1"/>
  <c r="XDR26" i="3"/>
  <c r="N19" i="3" s="1"/>
  <c r="XDP74" i="3"/>
  <c r="K67" i="3" s="1"/>
  <c r="XDN106" i="3"/>
  <c r="G99" i="3" s="1"/>
  <c r="XDR54" i="3"/>
  <c r="L47" i="3" s="1"/>
  <c r="XDR72" i="3"/>
  <c r="N65" i="3" s="1"/>
  <c r="XDP99" i="3"/>
  <c r="J92" i="3" s="1"/>
  <c r="XDR35" i="3"/>
  <c r="N28" i="3" s="1"/>
  <c r="XDP59" i="3"/>
  <c r="K52" i="3" s="1"/>
  <c r="XDN72" i="3"/>
  <c r="F65" i="3" s="1"/>
  <c r="XDN68" i="3"/>
  <c r="H61" i="3" s="1"/>
  <c r="XDN73" i="3"/>
  <c r="F66" i="3" s="1"/>
  <c r="XDN78" i="3"/>
  <c r="H71" i="3" s="1"/>
  <c r="XDP107" i="3"/>
  <c r="K100" i="3" s="1"/>
  <c r="XDR27" i="3"/>
  <c r="N20" i="3" s="1"/>
  <c r="XDP64" i="3"/>
  <c r="J57" i="3" s="1"/>
  <c r="XDR74" i="3"/>
  <c r="L67" i="3" s="1"/>
  <c r="XDN15" i="3"/>
  <c r="XDP79" i="3"/>
  <c r="I72" i="3" s="1"/>
  <c r="XDN102" i="3"/>
  <c r="G95" i="3" s="1"/>
  <c r="XDR39" i="3"/>
  <c r="N32" i="3" s="1"/>
  <c r="XDP21" i="3"/>
  <c r="I14" i="3" s="1"/>
  <c r="XDR34" i="3"/>
  <c r="M27" i="3" s="1"/>
  <c r="XDP37" i="3"/>
  <c r="K30" i="3" s="1"/>
  <c r="XDP81" i="3"/>
  <c r="I74" i="3" s="1"/>
  <c r="XDN89" i="3"/>
  <c r="F82" i="3" s="1"/>
  <c r="XDR98" i="3"/>
  <c r="L91" i="3" s="1"/>
  <c r="XDN51" i="3"/>
  <c r="G44" i="3" s="1"/>
  <c r="XDR107" i="3"/>
  <c r="N100" i="3" s="1"/>
  <c r="XDR29" i="3"/>
  <c r="L22" i="3" s="1"/>
  <c r="XDR64" i="3"/>
  <c r="L57" i="3" s="1"/>
  <c r="XDP15" i="3"/>
  <c r="XDN42" i="3"/>
  <c r="G35" i="3" s="1"/>
  <c r="XDR22" i="3"/>
  <c r="M15" i="3" s="1"/>
  <c r="XDP25" i="3"/>
  <c r="I18" i="3" s="1"/>
  <c r="XDN38" i="3"/>
  <c r="H31" i="3" s="1"/>
  <c r="XDN41" i="3"/>
  <c r="F34" i="3" s="1"/>
  <c r="XDR53" i="3"/>
  <c r="N46" i="3" s="1"/>
  <c r="XDP61" i="3"/>
  <c r="K54" i="3" s="1"/>
  <c r="XDR66" i="3"/>
  <c r="N59" i="3" s="1"/>
  <c r="XDP71" i="3"/>
  <c r="K64" i="3" s="1"/>
  <c r="XDN84" i="3"/>
  <c r="H77" i="3" s="1"/>
  <c r="XDR51" i="3"/>
  <c r="N44" i="3" s="1"/>
  <c r="XDN114" i="3"/>
  <c r="G107" i="3" s="1"/>
  <c r="XDN30" i="3"/>
  <c r="H23" i="3" s="1"/>
  <c r="XDN67" i="3"/>
  <c r="H60" i="3" s="1"/>
  <c r="I68" i="3"/>
  <c r="J68" i="3"/>
  <c r="K68" i="3"/>
  <c r="F24" i="3"/>
  <c r="XDR52" i="3"/>
  <c r="XDR91" i="3"/>
  <c r="N84" i="3" s="1"/>
  <c r="XDN91" i="3"/>
  <c r="G84" i="3" s="1"/>
  <c r="XDN86" i="3"/>
  <c r="H79" i="3" s="1"/>
  <c r="XDR86" i="3"/>
  <c r="L79" i="3" s="1"/>
  <c r="XDP86" i="3"/>
  <c r="I79" i="3" s="1"/>
  <c r="XDR88" i="3"/>
  <c r="N81" i="3" s="1"/>
  <c r="XDN37" i="3"/>
  <c r="G30" i="3" s="1"/>
  <c r="XDP38" i="3"/>
  <c r="I31" i="3" s="1"/>
  <c r="XDP73" i="3"/>
  <c r="XDR19" i="3"/>
  <c r="N12" i="3" s="1"/>
  <c r="XDP47" i="3"/>
  <c r="K40" i="3" s="1"/>
  <c r="XDN50" i="3"/>
  <c r="G43" i="3" s="1"/>
  <c r="XDN58" i="3"/>
  <c r="G51" i="3" s="1"/>
  <c r="XDP63" i="3"/>
  <c r="I56" i="3" s="1"/>
  <c r="XDN97" i="3"/>
  <c r="XDR100" i="3"/>
  <c r="L93" i="3" s="1"/>
  <c r="XDP109" i="3"/>
  <c r="K102" i="3" s="1"/>
  <c r="XDN43" i="3"/>
  <c r="H36" i="3" s="1"/>
  <c r="XDN54" i="3"/>
  <c r="F47" i="3" s="1"/>
  <c r="XDN109" i="3"/>
  <c r="G102" i="3" s="1"/>
  <c r="XDR114" i="3"/>
  <c r="M107" i="3" s="1"/>
  <c r="XDN22" i="3"/>
  <c r="H15" i="3" s="1"/>
  <c r="XDP23" i="3"/>
  <c r="XDN27" i="3"/>
  <c r="XDN29" i="3"/>
  <c r="G22" i="3" s="1"/>
  <c r="XDP30" i="3"/>
  <c r="I23" i="3" s="1"/>
  <c r="XDR32" i="3"/>
  <c r="XDR33" i="3"/>
  <c r="M26" i="3" s="1"/>
  <c r="XDN36" i="3"/>
  <c r="H29" i="3" s="1"/>
  <c r="XDP53" i="3"/>
  <c r="XDP67" i="3"/>
  <c r="XDR68" i="3"/>
  <c r="M61" i="3" s="1"/>
  <c r="XDP72" i="3"/>
  <c r="I65" i="3" s="1"/>
  <c r="XDR75" i="3"/>
  <c r="N68" i="3" s="1"/>
  <c r="XDP78" i="3"/>
  <c r="I71" i="3" s="1"/>
  <c r="XDR81" i="3"/>
  <c r="N74" i="3" s="1"/>
  <c r="XDP102" i="3"/>
  <c r="XDR103" i="3"/>
  <c r="L96" i="3" s="1"/>
  <c r="XDP83" i="3"/>
  <c r="K76" i="3" s="1"/>
  <c r="XDP116" i="3"/>
  <c r="J109" i="3" s="1"/>
  <c r="XDR25" i="3"/>
  <c r="N18" i="3" s="1"/>
  <c r="XDN34" i="3"/>
  <c r="XDR38" i="3"/>
  <c r="N31" i="3" s="1"/>
  <c r="XDR65" i="3"/>
  <c r="N58" i="3" s="1"/>
  <c r="XDR78" i="3"/>
  <c r="XDP56" i="3"/>
  <c r="J49" i="3" s="1"/>
  <c r="XDR112" i="3"/>
  <c r="N105" i="3" s="1"/>
  <c r="XDP117" i="3"/>
  <c r="XDP17" i="3"/>
  <c r="K10" i="3" s="1"/>
  <c r="XDN46" i="3"/>
  <c r="G39" i="3" s="1"/>
  <c r="XDN61" i="3"/>
  <c r="H54" i="3" s="1"/>
  <c r="XDN98" i="3"/>
  <c r="H91" i="3" s="1"/>
  <c r="XDR109" i="3"/>
  <c r="N102" i="3" s="1"/>
  <c r="XDN117" i="3"/>
  <c r="G110" i="3" s="1"/>
  <c r="XDN26" i="3"/>
  <c r="XDN28" i="3"/>
  <c r="G21" i="3" s="1"/>
  <c r="XDR31" i="3"/>
  <c r="XDN39" i="3"/>
  <c r="XDN52" i="3"/>
  <c r="H45" i="3" s="1"/>
  <c r="XDN65" i="3"/>
  <c r="XDN66" i="3"/>
  <c r="F59" i="3" s="1"/>
  <c r="XDN69" i="3"/>
  <c r="XDN70" i="3"/>
  <c r="H63" i="3" s="1"/>
  <c r="XDN75" i="3"/>
  <c r="G68" i="3" s="1"/>
  <c r="XDP76" i="3"/>
  <c r="I69" i="3" s="1"/>
  <c r="XDR79" i="3"/>
  <c r="N72" i="3" s="1"/>
  <c r="XDP101" i="3"/>
  <c r="K94" i="3" s="1"/>
  <c r="XDN104" i="3"/>
  <c r="XDN105" i="3"/>
  <c r="H98" i="3" s="1"/>
  <c r="XDP31" i="3"/>
  <c r="XDR44" i="3"/>
  <c r="N37" i="3" s="1"/>
  <c r="XDP22" i="3"/>
  <c r="I15" i="3" s="1"/>
  <c r="XDR59" i="3"/>
  <c r="N52" i="3" s="1"/>
  <c r="XDN82" i="3"/>
  <c r="H75" i="3" s="1"/>
  <c r="XDR56" i="3"/>
  <c r="XDR61" i="3"/>
  <c r="N54" i="3" s="1"/>
  <c r="XDP88" i="3"/>
  <c r="XDN25" i="3"/>
  <c r="G18" i="3" s="1"/>
  <c r="XDP28" i="3"/>
  <c r="I21" i="3" s="1"/>
  <c r="XDN33" i="3"/>
  <c r="F26" i="3" s="1"/>
  <c r="XDP52" i="3"/>
  <c r="K45" i="3" s="1"/>
  <c r="XDP66" i="3"/>
  <c r="K59" i="3" s="1"/>
  <c r="XDP70" i="3"/>
  <c r="I63" i="3" s="1"/>
  <c r="XDR73" i="3"/>
  <c r="L66" i="3" s="1"/>
  <c r="XDN80" i="3"/>
  <c r="F73" i="3" s="1"/>
  <c r="XDP105" i="3"/>
  <c r="K98" i="3" s="1"/>
  <c r="XDP18" i="3"/>
  <c r="K11" i="3" s="1"/>
  <c r="XDR85" i="3"/>
  <c r="L78" i="3" s="1"/>
  <c r="XDP95" i="3"/>
  <c r="J88" i="3" s="1"/>
  <c r="XDN19" i="3"/>
  <c r="H12" i="3" s="1"/>
  <c r="XDP82" i="3"/>
  <c r="J75" i="3" s="1"/>
  <c r="XDN111" i="3"/>
  <c r="F104" i="3" s="1"/>
  <c r="XDR23" i="3"/>
  <c r="M16" i="3" s="1"/>
  <c r="XDN32" i="3"/>
  <c r="G25" i="3" s="1"/>
  <c r="XDR49" i="3"/>
  <c r="N42" i="3" s="1"/>
  <c r="XDR21" i="3"/>
  <c r="L14" i="3" s="1"/>
  <c r="XDP46" i="3"/>
  <c r="J39" i="3" s="1"/>
  <c r="XDR57" i="3"/>
  <c r="N50" i="3" s="1"/>
  <c r="XDP62" i="3"/>
  <c r="J55" i="3" s="1"/>
  <c r="XDR90" i="3"/>
  <c r="M83" i="3" s="1"/>
  <c r="XDP110" i="3"/>
  <c r="I103" i="3" s="1"/>
  <c r="XDP50" i="3"/>
  <c r="J43" i="3" s="1"/>
  <c r="XDR82" i="3"/>
  <c r="L75" i="3" s="1"/>
  <c r="XDN113" i="3"/>
  <c r="F106" i="3" s="1"/>
  <c r="N60" i="3"/>
  <c r="M60" i="3"/>
  <c r="L60" i="3"/>
  <c r="XDN45" i="3"/>
  <c r="XDP45" i="3"/>
  <c r="K38" i="3" s="1"/>
  <c r="XDR45" i="3"/>
  <c r="XDN40" i="3"/>
  <c r="XDR40" i="3"/>
  <c r="XDP40" i="3"/>
  <c r="XDR16" i="3"/>
  <c r="XDP16" i="3"/>
  <c r="J9" i="3" s="1"/>
  <c r="XDN16" i="3"/>
  <c r="H9" i="3" s="1"/>
  <c r="XDR42" i="3"/>
  <c r="L35" i="3" s="1"/>
  <c r="XDP42" i="3"/>
  <c r="I35" i="3" s="1"/>
  <c r="XDN47" i="3"/>
  <c r="H40" i="3" s="1"/>
  <c r="XDR50" i="3"/>
  <c r="L43" i="3" s="1"/>
  <c r="XDN55" i="3"/>
  <c r="XDN18" i="3"/>
  <c r="H11" i="3" s="1"/>
  <c r="XDP43" i="3"/>
  <c r="G76" i="3"/>
  <c r="XDP89" i="3"/>
  <c r="I82" i="3" s="1"/>
  <c r="XDP93" i="3"/>
  <c r="K86" i="3" s="1"/>
  <c r="XDP97" i="3"/>
  <c r="I90" i="3" s="1"/>
  <c r="XDP111" i="3"/>
  <c r="I104" i="3" s="1"/>
  <c r="XDN121" i="3"/>
  <c r="XDP119" i="3"/>
  <c r="I112" i="3" s="1"/>
  <c r="XDR119" i="3"/>
  <c r="L112" i="3" s="1"/>
  <c r="XDP49" i="3"/>
  <c r="XDN63" i="3"/>
  <c r="XDP85" i="3"/>
  <c r="I78" i="3" s="1"/>
  <c r="XDR89" i="3"/>
  <c r="L82" i="3" s="1"/>
  <c r="XDR93" i="3"/>
  <c r="L86" i="3" s="1"/>
  <c r="XDN96" i="3"/>
  <c r="F89" i="3" s="1"/>
  <c r="XDR97" i="3"/>
  <c r="N90" i="3" s="1"/>
  <c r="XDR99" i="3"/>
  <c r="N92" i="3" s="1"/>
  <c r="XDN110" i="3"/>
  <c r="F103" i="3" s="1"/>
  <c r="XDP112" i="3"/>
  <c r="I105" i="3" s="1"/>
  <c r="XDR113" i="3"/>
  <c r="N106" i="3" s="1"/>
  <c r="XDN119" i="3"/>
  <c r="XDR47" i="3"/>
  <c r="M40" i="3" s="1"/>
  <c r="XDN60" i="3"/>
  <c r="F53" i="3" s="1"/>
  <c r="XDR60" i="3"/>
  <c r="F86" i="3"/>
  <c r="G86" i="3"/>
  <c r="XDP115" i="3"/>
  <c r="I108" i="3" s="1"/>
  <c r="XDR115" i="3"/>
  <c r="L108" i="3" s="1"/>
  <c r="XDN115" i="3"/>
  <c r="XDR108" i="3"/>
  <c r="XDP108" i="3"/>
  <c r="I101" i="3" s="1"/>
  <c r="XDN108" i="3"/>
  <c r="H101" i="3" s="1"/>
  <c r="XDN48" i="3"/>
  <c r="XDR48" i="3"/>
  <c r="XDR94" i="3"/>
  <c r="XDN87" i="3"/>
  <c r="H80" i="3" s="1"/>
  <c r="XDR87" i="3"/>
  <c r="M80" i="3" s="1"/>
  <c r="XDN20" i="3"/>
  <c r="H13" i="3" s="1"/>
  <c r="XDN44" i="3"/>
  <c r="G37" i="3" s="1"/>
  <c r="XDP55" i="3"/>
  <c r="K48" i="3" s="1"/>
  <c r="XDR63" i="3"/>
  <c r="M56" i="3" s="1"/>
  <c r="XDN90" i="3"/>
  <c r="G83" i="3" s="1"/>
  <c r="XDN92" i="3"/>
  <c r="H85" i="3" s="1"/>
  <c r="XDN94" i="3"/>
  <c r="H87" i="3" s="1"/>
  <c r="XDN100" i="3"/>
  <c r="F93" i="3" s="1"/>
  <c r="XDN62" i="3"/>
  <c r="G55" i="3" s="1"/>
  <c r="XDN95" i="3"/>
  <c r="H88" i="3" s="1"/>
  <c r="XDR118" i="3"/>
  <c r="L111" i="3" s="1"/>
  <c r="XDP118" i="3"/>
  <c r="I111" i="3" s="1"/>
  <c r="XDN118" i="3"/>
  <c r="H111" i="3" s="1"/>
  <c r="XDR62" i="3"/>
  <c r="L55" i="3" s="1"/>
  <c r="XDN49" i="3"/>
  <c r="F42" i="3" s="1"/>
  <c r="XDR84" i="3"/>
  <c r="M77" i="3" s="1"/>
  <c r="XDP91" i="3"/>
  <c r="XDR116" i="3"/>
  <c r="XDN21" i="3"/>
  <c r="G14" i="3" s="1"/>
  <c r="XDP57" i="3"/>
  <c r="XDN85" i="3"/>
  <c r="XDR95" i="3"/>
  <c r="N88" i="3" s="1"/>
  <c r="XDN112" i="3"/>
  <c r="H105" i="3" s="1"/>
  <c r="XDR41" i="3"/>
  <c r="M34" i="3" s="1"/>
  <c r="XDP60" i="3"/>
  <c r="J53" i="3" s="1"/>
  <c r="XDP90" i="3"/>
  <c r="I83" i="3" s="1"/>
  <c r="XDP92" i="3"/>
  <c r="XDP94" i="3"/>
  <c r="K87" i="3" s="1"/>
  <c r="XDP96" i="3"/>
  <c r="XDP100" i="3"/>
  <c r="XDP121" i="3"/>
  <c r="XDP19" i="3"/>
  <c r="J12" i="3" s="1"/>
  <c r="XDN56" i="3"/>
  <c r="F49" i="3" s="1"/>
  <c r="XDR83" i="3"/>
  <c r="M76" i="3" s="1"/>
  <c r="XDP98" i="3"/>
  <c r="I91" i="3" s="1"/>
  <c r="H76" i="3"/>
  <c r="L114" i="3"/>
  <c r="XDR14" i="3"/>
  <c r="M7" i="3" s="1"/>
  <c r="XDP14" i="3"/>
  <c r="K7" i="3" s="1"/>
  <c r="XDN14" i="3"/>
  <c r="H7" i="3" s="1"/>
  <c r="AE21" i="2"/>
  <c r="AH21" i="2" s="1"/>
  <c r="Z21" i="2"/>
  <c r="AC21" i="2" s="1"/>
  <c r="V21" i="2"/>
  <c r="W21" i="2"/>
  <c r="U93" i="2"/>
  <c r="X93" i="2" s="1"/>
  <c r="U94" i="2"/>
  <c r="W94" i="2" s="1"/>
  <c r="AE94" i="2"/>
  <c r="AG94" i="2" s="1"/>
  <c r="Z93" i="2"/>
  <c r="AC93" i="2" s="1"/>
  <c r="AF93" i="2"/>
  <c r="AG93" i="2"/>
  <c r="AA94" i="2"/>
  <c r="AB94" i="2"/>
  <c r="N20" i="2"/>
  <c r="Q93" i="2"/>
  <c r="S93" i="2" s="1"/>
  <c r="I107" i="3" l="1"/>
  <c r="K107" i="3"/>
  <c r="H65" i="3"/>
  <c r="M114" i="3"/>
  <c r="H24" i="3"/>
  <c r="N98" i="3"/>
  <c r="H109" i="3"/>
  <c r="L98" i="3"/>
  <c r="M47" i="3"/>
  <c r="G8" i="3"/>
  <c r="XDC125" i="3" s="1"/>
  <c r="XDN10" i="3"/>
  <c r="N8" i="3"/>
  <c r="XDJ125" i="3" s="1"/>
  <c r="XDR10" i="3"/>
  <c r="K8" i="3"/>
  <c r="XDG125" i="3" s="1"/>
  <c r="XDP10" i="3"/>
  <c r="M110" i="3"/>
  <c r="L110" i="3"/>
  <c r="K19" i="3"/>
  <c r="N36" i="3"/>
  <c r="N89" i="3"/>
  <c r="L89" i="3"/>
  <c r="F109" i="3"/>
  <c r="M17" i="3"/>
  <c r="M30" i="3"/>
  <c r="L17" i="3"/>
  <c r="J17" i="3"/>
  <c r="M36" i="3"/>
  <c r="M99" i="3"/>
  <c r="L32" i="3"/>
  <c r="I100" i="3"/>
  <c r="I19" i="3"/>
  <c r="M48" i="3"/>
  <c r="L10" i="3"/>
  <c r="L103" i="3"/>
  <c r="M103" i="3"/>
  <c r="K18" i="3"/>
  <c r="M11" i="3"/>
  <c r="I97" i="3"/>
  <c r="F113" i="3"/>
  <c r="J97" i="3"/>
  <c r="G113" i="3"/>
  <c r="L23" i="3"/>
  <c r="N57" i="3"/>
  <c r="H28" i="3"/>
  <c r="K58" i="3"/>
  <c r="G77" i="3"/>
  <c r="F77" i="3"/>
  <c r="J80" i="3"/>
  <c r="L30" i="3"/>
  <c r="K27" i="3"/>
  <c r="I58" i="3"/>
  <c r="H44" i="3"/>
  <c r="N104" i="3"/>
  <c r="K37" i="3"/>
  <c r="H100" i="3"/>
  <c r="I37" i="3"/>
  <c r="M19" i="3"/>
  <c r="J27" i="3"/>
  <c r="N51" i="3"/>
  <c r="L85" i="3"/>
  <c r="I13" i="3"/>
  <c r="N13" i="3"/>
  <c r="G82" i="3"/>
  <c r="I102" i="3"/>
  <c r="K47" i="3"/>
  <c r="M95" i="3"/>
  <c r="H64" i="3"/>
  <c r="H96" i="3"/>
  <c r="N29" i="3"/>
  <c r="L21" i="3"/>
  <c r="G16" i="3"/>
  <c r="F8" i="3"/>
  <c r="M8" i="3"/>
  <c r="XDI125" i="3" s="1"/>
  <c r="M51" i="3"/>
  <c r="M85" i="3"/>
  <c r="F67" i="3"/>
  <c r="M104" i="3"/>
  <c r="H107" i="3"/>
  <c r="F36" i="3"/>
  <c r="H82" i="3"/>
  <c r="J102" i="3"/>
  <c r="I47" i="3"/>
  <c r="G94" i="3"/>
  <c r="F64" i="3"/>
  <c r="L19" i="3"/>
  <c r="L97" i="3"/>
  <c r="L29" i="3"/>
  <c r="H16" i="3"/>
  <c r="H8" i="3"/>
  <c r="XDD125" i="3" s="1"/>
  <c r="M13" i="3"/>
  <c r="L11" i="3"/>
  <c r="G81" i="3"/>
  <c r="I80" i="3"/>
  <c r="G67" i="3"/>
  <c r="L15" i="3"/>
  <c r="F94" i="3"/>
  <c r="H92" i="3"/>
  <c r="H81" i="3"/>
  <c r="G92" i="3"/>
  <c r="G100" i="3"/>
  <c r="F61" i="3"/>
  <c r="G65" i="3"/>
  <c r="XDO72" i="3" s="1"/>
  <c r="N15" i="3"/>
  <c r="G28" i="3"/>
  <c r="J18" i="3"/>
  <c r="I34" i="3"/>
  <c r="L62" i="3"/>
  <c r="F22" i="3"/>
  <c r="K57" i="3"/>
  <c r="K61" i="3"/>
  <c r="L72" i="3"/>
  <c r="G69" i="3"/>
  <c r="H69" i="3"/>
  <c r="M21" i="3"/>
  <c r="J20" i="3"/>
  <c r="L73" i="3"/>
  <c r="F37" i="3"/>
  <c r="L84" i="3"/>
  <c r="L99" i="3"/>
  <c r="I30" i="3"/>
  <c r="M59" i="3"/>
  <c r="I41" i="3"/>
  <c r="K92" i="3"/>
  <c r="I62" i="3"/>
  <c r="N63" i="3"/>
  <c r="I22" i="3"/>
  <c r="G60" i="3"/>
  <c r="K32" i="3"/>
  <c r="M84" i="3"/>
  <c r="H39" i="3"/>
  <c r="G85" i="3"/>
  <c r="L95" i="3"/>
  <c r="J25" i="3"/>
  <c r="M97" i="3"/>
  <c r="I25" i="3"/>
  <c r="J30" i="3"/>
  <c r="K22" i="3"/>
  <c r="M10" i="3"/>
  <c r="J106" i="3"/>
  <c r="L113" i="3"/>
  <c r="M72" i="3"/>
  <c r="K17" i="3"/>
  <c r="G96" i="3"/>
  <c r="I106" i="3"/>
  <c r="K77" i="3"/>
  <c r="L69" i="3"/>
  <c r="K41" i="3"/>
  <c r="N113" i="3"/>
  <c r="N62" i="3"/>
  <c r="L63" i="3"/>
  <c r="F74" i="3"/>
  <c r="M66" i="3"/>
  <c r="K75" i="3"/>
  <c r="N66" i="3"/>
  <c r="G57" i="3"/>
  <c r="I99" i="3"/>
  <c r="K26" i="3"/>
  <c r="M69" i="3"/>
  <c r="J8" i="3"/>
  <c r="XDF125" i="3" s="1"/>
  <c r="K12" i="3"/>
  <c r="I75" i="3"/>
  <c r="XDQ82" i="3" s="1"/>
  <c r="H104" i="3"/>
  <c r="I77" i="3"/>
  <c r="I61" i="3"/>
  <c r="M28" i="3"/>
  <c r="F46" i="3"/>
  <c r="J99" i="3"/>
  <c r="J26" i="3"/>
  <c r="F91" i="3"/>
  <c r="G10" i="3"/>
  <c r="I57" i="3"/>
  <c r="L28" i="3"/>
  <c r="N27" i="3"/>
  <c r="F57" i="3"/>
  <c r="L59" i="3"/>
  <c r="N39" i="3"/>
  <c r="F10" i="3"/>
  <c r="I52" i="3"/>
  <c r="M64" i="3"/>
  <c r="F72" i="3"/>
  <c r="N23" i="3"/>
  <c r="H46" i="3"/>
  <c r="XDO31" i="3"/>
  <c r="M94" i="3"/>
  <c r="N94" i="3"/>
  <c r="M39" i="3"/>
  <c r="I54" i="3"/>
  <c r="I96" i="3"/>
  <c r="L20" i="3"/>
  <c r="K28" i="3"/>
  <c r="N67" i="3"/>
  <c r="J52" i="3"/>
  <c r="K44" i="3"/>
  <c r="H72" i="3"/>
  <c r="M73" i="3"/>
  <c r="K73" i="3"/>
  <c r="I28" i="3"/>
  <c r="L50" i="3"/>
  <c r="F35" i="3"/>
  <c r="J54" i="3"/>
  <c r="G70" i="3"/>
  <c r="M20" i="3"/>
  <c r="H70" i="3"/>
  <c r="J73" i="3"/>
  <c r="XDQ80" i="3" s="1"/>
  <c r="J34" i="3"/>
  <c r="M50" i="3"/>
  <c r="H35" i="3"/>
  <c r="I92" i="3"/>
  <c r="J44" i="3"/>
  <c r="XDQ51" i="3" s="1"/>
  <c r="K113" i="3"/>
  <c r="L64" i="3"/>
  <c r="G74" i="3"/>
  <c r="F102" i="3"/>
  <c r="I113" i="3"/>
  <c r="L27" i="3"/>
  <c r="M57" i="3"/>
  <c r="M67" i="3"/>
  <c r="N47" i="3"/>
  <c r="H52" i="3"/>
  <c r="M32" i="3"/>
  <c r="M22" i="3"/>
  <c r="I32" i="3"/>
  <c r="J70" i="3"/>
  <c r="G104" i="3"/>
  <c r="I51" i="3"/>
  <c r="K14" i="3"/>
  <c r="F17" i="3"/>
  <c r="F60" i="3"/>
  <c r="G23" i="3"/>
  <c r="F23" i="3"/>
  <c r="N22" i="3"/>
  <c r="K55" i="3"/>
  <c r="K51" i="3"/>
  <c r="J14" i="3"/>
  <c r="XDQ21" i="3" s="1"/>
  <c r="L65" i="3"/>
  <c r="G17" i="3"/>
  <c r="M65" i="3"/>
  <c r="H50" i="3"/>
  <c r="H34" i="3"/>
  <c r="F71" i="3"/>
  <c r="L46" i="3"/>
  <c r="L8" i="3"/>
  <c r="XDH125" i="3" s="1"/>
  <c r="M100" i="3"/>
  <c r="N48" i="3"/>
  <c r="J100" i="3"/>
  <c r="G34" i="3"/>
  <c r="G52" i="3"/>
  <c r="I55" i="3"/>
  <c r="F50" i="3"/>
  <c r="M70" i="3"/>
  <c r="M46" i="3"/>
  <c r="K70" i="3"/>
  <c r="K20" i="3"/>
  <c r="J62" i="3"/>
  <c r="L100" i="3"/>
  <c r="G71" i="3"/>
  <c r="N70" i="3"/>
  <c r="H95" i="3"/>
  <c r="J13" i="3"/>
  <c r="F95" i="3"/>
  <c r="G61" i="3"/>
  <c r="XDO68" i="3" s="1"/>
  <c r="K29" i="3"/>
  <c r="K72" i="3"/>
  <c r="G66" i="3"/>
  <c r="G31" i="3"/>
  <c r="H66" i="3"/>
  <c r="F31" i="3"/>
  <c r="F44" i="3"/>
  <c r="F99" i="3"/>
  <c r="M31" i="3"/>
  <c r="L31" i="3"/>
  <c r="L61" i="3"/>
  <c r="N91" i="3"/>
  <c r="L44" i="3"/>
  <c r="H14" i="3"/>
  <c r="N83" i="3"/>
  <c r="I40" i="3"/>
  <c r="I67" i="3"/>
  <c r="J29" i="3"/>
  <c r="J72" i="3"/>
  <c r="K96" i="3"/>
  <c r="I64" i="3"/>
  <c r="K74" i="3"/>
  <c r="I8" i="3"/>
  <c r="XDE125" i="3" s="1"/>
  <c r="M44" i="3"/>
  <c r="F107" i="3"/>
  <c r="XDO114" i="3" s="1"/>
  <c r="L83" i="3"/>
  <c r="J40" i="3"/>
  <c r="J67" i="3"/>
  <c r="J64" i="3"/>
  <c r="J74" i="3"/>
  <c r="K43" i="3"/>
  <c r="M91" i="3"/>
  <c r="H99" i="3"/>
  <c r="F87" i="3"/>
  <c r="J78" i="3"/>
  <c r="J112" i="3"/>
  <c r="G87" i="3"/>
  <c r="F83" i="3"/>
  <c r="I12" i="3"/>
  <c r="J105" i="3"/>
  <c r="F85" i="3"/>
  <c r="K39" i="3"/>
  <c r="G49" i="3"/>
  <c r="K105" i="3"/>
  <c r="H49" i="3"/>
  <c r="N55" i="3"/>
  <c r="N14" i="3"/>
  <c r="H103" i="3"/>
  <c r="F54" i="3"/>
  <c r="M58" i="3"/>
  <c r="N61" i="3"/>
  <c r="F13" i="3"/>
  <c r="XDO83" i="3"/>
  <c r="G103" i="3"/>
  <c r="L88" i="3"/>
  <c r="G13" i="3"/>
  <c r="G54" i="3"/>
  <c r="M112" i="3"/>
  <c r="K112" i="3"/>
  <c r="H83" i="3"/>
  <c r="I39" i="3"/>
  <c r="M93" i="3"/>
  <c r="K71" i="3"/>
  <c r="G9" i="3"/>
  <c r="I109" i="3"/>
  <c r="J79" i="3"/>
  <c r="N93" i="3"/>
  <c r="K79" i="3"/>
  <c r="L18" i="3"/>
  <c r="G91" i="3"/>
  <c r="L54" i="3"/>
  <c r="J59" i="3"/>
  <c r="J71" i="3"/>
  <c r="F21" i="3"/>
  <c r="H53" i="3"/>
  <c r="K104" i="3"/>
  <c r="H106" i="3"/>
  <c r="G47" i="3"/>
  <c r="H47" i="3"/>
  <c r="I88" i="3"/>
  <c r="G63" i="3"/>
  <c r="I9" i="3"/>
  <c r="K9" i="3"/>
  <c r="I86" i="3"/>
  <c r="J91" i="3"/>
  <c r="L106" i="3"/>
  <c r="F79" i="3"/>
  <c r="G42" i="3"/>
  <c r="J108" i="3"/>
  <c r="I38" i="3"/>
  <c r="N112" i="3"/>
  <c r="J56" i="3"/>
  <c r="F98" i="3"/>
  <c r="G59" i="3"/>
  <c r="G26" i="3"/>
  <c r="F29" i="3"/>
  <c r="XDQ75" i="3"/>
  <c r="H110" i="3"/>
  <c r="G79" i="3"/>
  <c r="H42" i="3"/>
  <c r="K108" i="3"/>
  <c r="K90" i="3"/>
  <c r="K109" i="3"/>
  <c r="J35" i="3"/>
  <c r="K56" i="3"/>
  <c r="F110" i="3"/>
  <c r="K103" i="3"/>
  <c r="H59" i="3"/>
  <c r="J45" i="3"/>
  <c r="G29" i="3"/>
  <c r="L68" i="3"/>
  <c r="M106" i="3"/>
  <c r="I7" i="3"/>
  <c r="G93" i="3"/>
  <c r="J86" i="3"/>
  <c r="K82" i="3"/>
  <c r="M42" i="3"/>
  <c r="M105" i="3"/>
  <c r="L7" i="3"/>
  <c r="N78" i="3"/>
  <c r="L105" i="3"/>
  <c r="M68" i="3"/>
  <c r="N76" i="3"/>
  <c r="H51" i="3"/>
  <c r="G98" i="3"/>
  <c r="L26" i="3"/>
  <c r="L77" i="3"/>
  <c r="M88" i="3"/>
  <c r="M81" i="3"/>
  <c r="L107" i="3"/>
  <c r="F51" i="3"/>
  <c r="N26" i="3"/>
  <c r="H30" i="3"/>
  <c r="XDQ114" i="3"/>
  <c r="J103" i="3"/>
  <c r="F30" i="3"/>
  <c r="L81" i="3"/>
  <c r="N107" i="3"/>
  <c r="L58" i="3"/>
  <c r="I76" i="3"/>
  <c r="L102" i="3"/>
  <c r="F43" i="3"/>
  <c r="I98" i="3"/>
  <c r="H25" i="3"/>
  <c r="M102" i="3"/>
  <c r="H43" i="3"/>
  <c r="J76" i="3"/>
  <c r="F18" i="3"/>
  <c r="F45" i="3"/>
  <c r="J98" i="3"/>
  <c r="I94" i="3"/>
  <c r="N77" i="3"/>
  <c r="H18" i="3"/>
  <c r="G73" i="3"/>
  <c r="G45" i="3"/>
  <c r="J94" i="3"/>
  <c r="H102" i="3"/>
  <c r="F105" i="3"/>
  <c r="H73" i="3"/>
  <c r="M54" i="3"/>
  <c r="M14" i="3"/>
  <c r="H27" i="3"/>
  <c r="G27" i="3"/>
  <c r="F27" i="3"/>
  <c r="L12" i="3"/>
  <c r="H68" i="3"/>
  <c r="L45" i="3"/>
  <c r="M45" i="3"/>
  <c r="N45" i="3"/>
  <c r="G40" i="3"/>
  <c r="K88" i="3"/>
  <c r="F62" i="3"/>
  <c r="H62" i="3"/>
  <c r="G62" i="3"/>
  <c r="F90" i="3"/>
  <c r="H90" i="3"/>
  <c r="G90" i="3"/>
  <c r="F75" i="3"/>
  <c r="M78" i="3"/>
  <c r="G89" i="3"/>
  <c r="H26" i="3"/>
  <c r="M18" i="3"/>
  <c r="H21" i="3"/>
  <c r="J63" i="3"/>
  <c r="J31" i="3"/>
  <c r="K31" i="3"/>
  <c r="J69" i="3"/>
  <c r="K69" i="3"/>
  <c r="K60" i="3"/>
  <c r="I60" i="3"/>
  <c r="J60" i="3"/>
  <c r="H22" i="3"/>
  <c r="N24" i="3"/>
  <c r="L24" i="3"/>
  <c r="F20" i="3"/>
  <c r="G20" i="3"/>
  <c r="H20" i="3"/>
  <c r="N108" i="3"/>
  <c r="H84" i="3"/>
  <c r="G75" i="3"/>
  <c r="N35" i="3"/>
  <c r="L40" i="3"/>
  <c r="M37" i="3"/>
  <c r="F9" i="3"/>
  <c r="I43" i="3"/>
  <c r="K53" i="3"/>
  <c r="L52" i="3"/>
  <c r="I49" i="3"/>
  <c r="M75" i="3"/>
  <c r="G12" i="3"/>
  <c r="J10" i="3"/>
  <c r="N79" i="3"/>
  <c r="M12" i="3"/>
  <c r="F84" i="3"/>
  <c r="G106" i="3"/>
  <c r="J11" i="3"/>
  <c r="F68" i="3"/>
  <c r="K21" i="3"/>
  <c r="L74" i="3"/>
  <c r="M74" i="3"/>
  <c r="J21" i="3"/>
  <c r="K63" i="3"/>
  <c r="N16" i="3"/>
  <c r="L16" i="3"/>
  <c r="F97" i="3"/>
  <c r="H97" i="3"/>
  <c r="G97" i="3"/>
  <c r="F58" i="3"/>
  <c r="H58" i="3"/>
  <c r="G58" i="3"/>
  <c r="L71" i="3"/>
  <c r="N71" i="3"/>
  <c r="M71" i="3"/>
  <c r="K24" i="3"/>
  <c r="I24" i="3"/>
  <c r="J24" i="3"/>
  <c r="K110" i="3"/>
  <c r="J110" i="3"/>
  <c r="I110" i="3"/>
  <c r="K66" i="3"/>
  <c r="J66" i="3"/>
  <c r="I66" i="3"/>
  <c r="G111" i="3"/>
  <c r="K16" i="3"/>
  <c r="J16" i="3"/>
  <c r="I16" i="3"/>
  <c r="F111" i="3"/>
  <c r="N75" i="3"/>
  <c r="I11" i="3"/>
  <c r="I45" i="3"/>
  <c r="N40" i="3"/>
  <c r="N86" i="3"/>
  <c r="M35" i="3"/>
  <c r="K83" i="3"/>
  <c r="M52" i="3"/>
  <c r="L42" i="3"/>
  <c r="K49" i="3"/>
  <c r="I10" i="3"/>
  <c r="M79" i="3"/>
  <c r="F63" i="3"/>
  <c r="F25" i="3"/>
  <c r="G15" i="3"/>
  <c r="F15" i="3"/>
  <c r="I59" i="3"/>
  <c r="N96" i="3"/>
  <c r="M96" i="3"/>
  <c r="J65" i="3"/>
  <c r="K65" i="3"/>
  <c r="L25" i="3"/>
  <c r="M25" i="3"/>
  <c r="N25" i="3"/>
  <c r="G36" i="3"/>
  <c r="L49" i="3"/>
  <c r="N49" i="3"/>
  <c r="M49" i="3"/>
  <c r="F12" i="3"/>
  <c r="K46" i="3"/>
  <c r="J46" i="3"/>
  <c r="I46" i="3"/>
  <c r="M24" i="3"/>
  <c r="H19" i="3"/>
  <c r="G19" i="3"/>
  <c r="F19" i="3"/>
  <c r="G53" i="3"/>
  <c r="L37" i="3"/>
  <c r="N82" i="3"/>
  <c r="F39" i="3"/>
  <c r="J81" i="3"/>
  <c r="K81" i="3"/>
  <c r="I81" i="3"/>
  <c r="J15" i="3"/>
  <c r="K15" i="3"/>
  <c r="F32" i="3"/>
  <c r="H32" i="3"/>
  <c r="G32" i="3"/>
  <c r="K95" i="3"/>
  <c r="I95" i="3"/>
  <c r="J95" i="3"/>
  <c r="J23" i="3"/>
  <c r="K23" i="3"/>
  <c r="J93" i="3"/>
  <c r="K93" i="3"/>
  <c r="I93" i="3"/>
  <c r="M108" i="3"/>
  <c r="F55" i="3"/>
  <c r="N41" i="3"/>
  <c r="L41" i="3"/>
  <c r="M41" i="3"/>
  <c r="N80" i="3"/>
  <c r="L34" i="3"/>
  <c r="H93" i="3"/>
  <c r="L92" i="3"/>
  <c r="F101" i="3"/>
  <c r="N43" i="3"/>
  <c r="M43" i="3"/>
  <c r="M90" i="3"/>
  <c r="N111" i="3"/>
  <c r="J83" i="3"/>
  <c r="J38" i="3"/>
  <c r="F14" i="3"/>
  <c r="K101" i="3"/>
  <c r="H37" i="3"/>
  <c r="L56" i="3"/>
  <c r="J85" i="3"/>
  <c r="K85" i="3"/>
  <c r="I85" i="3"/>
  <c r="I50" i="3"/>
  <c r="J50" i="3"/>
  <c r="K50" i="3"/>
  <c r="L87" i="3"/>
  <c r="N87" i="3"/>
  <c r="M87" i="3"/>
  <c r="XDO93" i="3"/>
  <c r="F48" i="3"/>
  <c r="H48" i="3"/>
  <c r="G48" i="3"/>
  <c r="G33" i="3"/>
  <c r="F33" i="3"/>
  <c r="H33" i="3"/>
  <c r="L80" i="3"/>
  <c r="H55" i="3"/>
  <c r="G114" i="3"/>
  <c r="F114" i="3"/>
  <c r="N38" i="3"/>
  <c r="M38" i="3"/>
  <c r="L38" i="3"/>
  <c r="G105" i="3"/>
  <c r="L90" i="3"/>
  <c r="N34" i="3"/>
  <c r="J89" i="3"/>
  <c r="K89" i="3"/>
  <c r="I89" i="3"/>
  <c r="K42" i="3"/>
  <c r="I42" i="3"/>
  <c r="M111" i="3"/>
  <c r="J101" i="3"/>
  <c r="G101" i="3"/>
  <c r="I87" i="3"/>
  <c r="K35" i="3"/>
  <c r="J48" i="3"/>
  <c r="J87" i="3"/>
  <c r="L53" i="3"/>
  <c r="N53" i="3"/>
  <c r="M53" i="3"/>
  <c r="J111" i="3"/>
  <c r="K111" i="3"/>
  <c r="M9" i="3"/>
  <c r="L9" i="3"/>
  <c r="N9" i="3"/>
  <c r="N33" i="3"/>
  <c r="M33" i="3"/>
  <c r="L33" i="3"/>
  <c r="J84" i="3"/>
  <c r="K84" i="3"/>
  <c r="I84" i="3"/>
  <c r="K36" i="3"/>
  <c r="J36" i="3"/>
  <c r="I36" i="3"/>
  <c r="I53" i="3"/>
  <c r="F80" i="3"/>
  <c r="G80" i="3"/>
  <c r="L101" i="3"/>
  <c r="N101" i="3"/>
  <c r="M101" i="3"/>
  <c r="G11" i="3"/>
  <c r="F11" i="3"/>
  <c r="H89" i="3"/>
  <c r="N56" i="3"/>
  <c r="F108" i="3"/>
  <c r="H108" i="3"/>
  <c r="G108" i="3"/>
  <c r="H114" i="3"/>
  <c r="F78" i="3"/>
  <c r="H78" i="3"/>
  <c r="G78" i="3"/>
  <c r="G41" i="3"/>
  <c r="H41" i="3"/>
  <c r="F41" i="3"/>
  <c r="F112" i="3"/>
  <c r="H112" i="3"/>
  <c r="G112" i="3"/>
  <c r="F38" i="3"/>
  <c r="H38" i="3"/>
  <c r="G38" i="3"/>
  <c r="M92" i="3"/>
  <c r="L76" i="3"/>
  <c r="J42" i="3"/>
  <c r="M82" i="3"/>
  <c r="I48" i="3"/>
  <c r="M86" i="3"/>
  <c r="F40" i="3"/>
  <c r="J104" i="3"/>
  <c r="J90" i="3"/>
  <c r="K78" i="3"/>
  <c r="J82" i="3"/>
  <c r="K91" i="3"/>
  <c r="M55" i="3"/>
  <c r="J114" i="3"/>
  <c r="I114" i="3"/>
  <c r="K114" i="3"/>
  <c r="L109" i="3"/>
  <c r="N109" i="3"/>
  <c r="M109" i="3"/>
  <c r="G88" i="3"/>
  <c r="F88" i="3"/>
  <c r="F56" i="3"/>
  <c r="H56" i="3"/>
  <c r="G56" i="3"/>
  <c r="J33" i="3"/>
  <c r="I33" i="3"/>
  <c r="K33" i="3"/>
  <c r="N7" i="3"/>
  <c r="F7" i="3"/>
  <c r="G7" i="3"/>
  <c r="J7" i="3"/>
  <c r="AB21" i="2"/>
  <c r="AA21" i="2"/>
  <c r="V94" i="2"/>
  <c r="X94" i="2"/>
  <c r="AG21" i="2"/>
  <c r="AF21" i="2"/>
  <c r="Z74" i="2"/>
  <c r="U74" i="2"/>
  <c r="AE74" i="2"/>
  <c r="Z20" i="2"/>
  <c r="U20" i="2"/>
  <c r="AE20" i="2"/>
  <c r="AE17" i="2"/>
  <c r="U17" i="2"/>
  <c r="Z17" i="2"/>
  <c r="AE70" i="2"/>
  <c r="U70" i="2"/>
  <c r="Z70" i="2"/>
  <c r="U22" i="2"/>
  <c r="Z22" i="2"/>
  <c r="AE22" i="2"/>
  <c r="U29" i="2"/>
  <c r="AE29" i="2"/>
  <c r="Z29" i="2"/>
  <c r="U18" i="2"/>
  <c r="Z18" i="2"/>
  <c r="AE18" i="2"/>
  <c r="U60" i="2"/>
  <c r="Z60" i="2"/>
  <c r="AE60" i="2"/>
  <c r="Z71" i="2"/>
  <c r="AE71" i="2"/>
  <c r="U71" i="2"/>
  <c r="Z33" i="2"/>
  <c r="U33" i="2"/>
  <c r="AE33" i="2"/>
  <c r="U68" i="2"/>
  <c r="Z68" i="2"/>
  <c r="AE68" i="2"/>
  <c r="U30" i="2"/>
  <c r="Z30" i="2"/>
  <c r="AE30" i="2"/>
  <c r="U16" i="2"/>
  <c r="AE16" i="2"/>
  <c r="Z16" i="2"/>
  <c r="Z23" i="2"/>
  <c r="AE23" i="2"/>
  <c r="U23" i="2"/>
  <c r="U95" i="2"/>
  <c r="Z95" i="2"/>
  <c r="AE95" i="2"/>
  <c r="U67" i="2"/>
  <c r="Z67" i="2"/>
  <c r="AE67" i="2"/>
  <c r="AE26" i="2"/>
  <c r="U26" i="2"/>
  <c r="Z26" i="2"/>
  <c r="Z25" i="2"/>
  <c r="AE25" i="2"/>
  <c r="U25" i="2"/>
  <c r="U65" i="2"/>
  <c r="Z65" i="2"/>
  <c r="AE65" i="2"/>
  <c r="AE97" i="2"/>
  <c r="Z97" i="2"/>
  <c r="U97" i="2"/>
  <c r="AE32" i="2"/>
  <c r="U32" i="2"/>
  <c r="Z32" i="2"/>
  <c r="AF94" i="2"/>
  <c r="U73" i="2"/>
  <c r="Z73" i="2"/>
  <c r="AE73" i="2"/>
  <c r="Z69" i="2"/>
  <c r="AE69" i="2"/>
  <c r="U69" i="2"/>
  <c r="AE24" i="2"/>
  <c r="Z24" i="2"/>
  <c r="U24" i="2"/>
  <c r="U27" i="2"/>
  <c r="Z27" i="2"/>
  <c r="AE27" i="2"/>
  <c r="U66" i="2"/>
  <c r="Z66" i="2"/>
  <c r="AE66" i="2"/>
  <c r="U59" i="2"/>
  <c r="AE59" i="2"/>
  <c r="Z59" i="2"/>
  <c r="U46" i="2"/>
  <c r="Z46" i="2"/>
  <c r="AE46" i="2"/>
  <c r="Z31" i="2"/>
  <c r="AE31" i="2"/>
  <c r="U31" i="2"/>
  <c r="U100" i="2"/>
  <c r="Z100" i="2"/>
  <c r="AE100" i="2"/>
  <c r="Z96" i="2"/>
  <c r="AE96" i="2"/>
  <c r="U96" i="2"/>
  <c r="Z61" i="2"/>
  <c r="U61" i="2"/>
  <c r="AE61" i="2"/>
  <c r="Z98" i="2"/>
  <c r="U98" i="2"/>
  <c r="AE98" i="2"/>
  <c r="W93" i="2"/>
  <c r="U58" i="2"/>
  <c r="Z58" i="2"/>
  <c r="AE58" i="2"/>
  <c r="AE63" i="2"/>
  <c r="U63" i="2"/>
  <c r="Z63" i="2"/>
  <c r="AE64" i="2"/>
  <c r="U64" i="2"/>
  <c r="Z64" i="2"/>
  <c r="U75" i="2"/>
  <c r="AE75" i="2"/>
  <c r="Z75" i="2"/>
  <c r="U47" i="2"/>
  <c r="Z47" i="2"/>
  <c r="AE47" i="2"/>
  <c r="AE72" i="2"/>
  <c r="U72" i="2"/>
  <c r="Z72" i="2"/>
  <c r="AA93" i="2"/>
  <c r="AE99" i="2"/>
  <c r="U99" i="2"/>
  <c r="Z99" i="2"/>
  <c r="AE62" i="2"/>
  <c r="U62" i="2"/>
  <c r="Z62" i="2"/>
  <c r="U28" i="2"/>
  <c r="Z28" i="2"/>
  <c r="AE28" i="2"/>
  <c r="U19" i="2"/>
  <c r="Z19" i="2"/>
  <c r="AE19" i="2"/>
  <c r="V93" i="2"/>
  <c r="AH94" i="2"/>
  <c r="AB93" i="2"/>
  <c r="Y21" i="2"/>
  <c r="Z79" i="2"/>
  <c r="U79" i="2"/>
  <c r="AE79" i="2"/>
  <c r="Z102" i="2"/>
  <c r="AE102" i="2"/>
  <c r="U102" i="2"/>
  <c r="U8" i="2"/>
  <c r="AE8" i="2"/>
  <c r="Z8" i="2"/>
  <c r="U38" i="2"/>
  <c r="AE38" i="2"/>
  <c r="Z38" i="2"/>
  <c r="U105" i="2"/>
  <c r="AE105" i="2"/>
  <c r="Z105" i="2"/>
  <c r="U53" i="2"/>
  <c r="Z53" i="2"/>
  <c r="AE53" i="2"/>
  <c r="U55" i="2"/>
  <c r="AE55" i="2"/>
  <c r="Z55" i="2"/>
  <c r="Z34" i="2"/>
  <c r="U34" i="2"/>
  <c r="AE34" i="2"/>
  <c r="AE76" i="2"/>
  <c r="Z76" i="2"/>
  <c r="U76" i="2"/>
  <c r="AE107" i="2"/>
  <c r="Z107" i="2"/>
  <c r="U107" i="2"/>
  <c r="U11" i="2"/>
  <c r="AE11" i="2"/>
  <c r="Z11" i="2"/>
  <c r="Z52" i="2"/>
  <c r="AE52" i="2"/>
  <c r="U52" i="2"/>
  <c r="AD21" i="2"/>
  <c r="U91" i="2"/>
  <c r="Z91" i="2"/>
  <c r="AE91" i="2"/>
  <c r="U13" i="2"/>
  <c r="AE13" i="2"/>
  <c r="Z13" i="2"/>
  <c r="Z88" i="2"/>
  <c r="U88" i="2"/>
  <c r="AE88" i="2"/>
  <c r="Z114" i="2"/>
  <c r="AE114" i="2"/>
  <c r="U114" i="2"/>
  <c r="AE51" i="2"/>
  <c r="Z51" i="2"/>
  <c r="U51" i="2"/>
  <c r="Z87" i="2"/>
  <c r="U87" i="2"/>
  <c r="AE87" i="2"/>
  <c r="Z43" i="2"/>
  <c r="U43" i="2"/>
  <c r="AE43" i="2"/>
  <c r="Z84" i="2"/>
  <c r="AE84" i="2"/>
  <c r="U84" i="2"/>
  <c r="Z110" i="2"/>
  <c r="AE110" i="2"/>
  <c r="U110" i="2"/>
  <c r="Z10" i="2"/>
  <c r="U10" i="2"/>
  <c r="AE10" i="2"/>
  <c r="U48" i="2"/>
  <c r="AE48" i="2"/>
  <c r="Z48" i="2"/>
  <c r="AE77" i="2"/>
  <c r="Z77" i="2"/>
  <c r="U77" i="2"/>
  <c r="Z78" i="2"/>
  <c r="AE78" i="2"/>
  <c r="U78" i="2"/>
  <c r="U112" i="2"/>
  <c r="AE112" i="2"/>
  <c r="Z112" i="2"/>
  <c r="U113" i="2"/>
  <c r="AE113" i="2"/>
  <c r="Z113" i="2"/>
  <c r="Z35" i="2"/>
  <c r="U35" i="2"/>
  <c r="AE35" i="2"/>
  <c r="AE115" i="2"/>
  <c r="Z115" i="2"/>
  <c r="U115" i="2"/>
  <c r="U101" i="2"/>
  <c r="Z101" i="2"/>
  <c r="AE101" i="2"/>
  <c r="U83" i="2"/>
  <c r="AE83" i="2"/>
  <c r="Z83" i="2"/>
  <c r="AE41" i="2"/>
  <c r="Z41" i="2"/>
  <c r="U41" i="2"/>
  <c r="Z54" i="2"/>
  <c r="AE54" i="2"/>
  <c r="U54" i="2"/>
  <c r="AE37" i="2"/>
  <c r="U37" i="2"/>
  <c r="Z37" i="2"/>
  <c r="Z80" i="2"/>
  <c r="AE80" i="2"/>
  <c r="U80" i="2"/>
  <c r="U111" i="2"/>
  <c r="AE111" i="2"/>
  <c r="Z111" i="2"/>
  <c r="AE106" i="2"/>
  <c r="Z106" i="2"/>
  <c r="U106" i="2"/>
  <c r="U103" i="2"/>
  <c r="AE103" i="2"/>
  <c r="Z103" i="2"/>
  <c r="AE89" i="2"/>
  <c r="U89" i="2"/>
  <c r="Z89" i="2"/>
  <c r="U39" i="2"/>
  <c r="AE39" i="2"/>
  <c r="Z39" i="2"/>
  <c r="Z86" i="2"/>
  <c r="U86" i="2"/>
  <c r="AE86" i="2"/>
  <c r="Z9" i="2"/>
  <c r="U9" i="2"/>
  <c r="AE9" i="2"/>
  <c r="AE14" i="2"/>
  <c r="Z14" i="2"/>
  <c r="U14" i="2"/>
  <c r="U49" i="2"/>
  <c r="Z49" i="2"/>
  <c r="AE49" i="2"/>
  <c r="Z36" i="2"/>
  <c r="AE36" i="2"/>
  <c r="U36" i="2"/>
  <c r="U104" i="2"/>
  <c r="AE104" i="2"/>
  <c r="Z104" i="2"/>
  <c r="AE85" i="2"/>
  <c r="Z85" i="2"/>
  <c r="U85" i="2"/>
  <c r="U90" i="2"/>
  <c r="AE90" i="2"/>
  <c r="Z90" i="2"/>
  <c r="AE50" i="2"/>
  <c r="Z50" i="2"/>
  <c r="U50" i="2"/>
  <c r="U45" i="2"/>
  <c r="AE45" i="2"/>
  <c r="Z45" i="2"/>
  <c r="Z109" i="2"/>
  <c r="U109" i="2"/>
  <c r="AE109" i="2"/>
  <c r="U57" i="2"/>
  <c r="Z57" i="2"/>
  <c r="AE57" i="2"/>
  <c r="U56" i="2"/>
  <c r="AE56" i="2"/>
  <c r="Z56" i="2"/>
  <c r="AE81" i="2"/>
  <c r="U81" i="2"/>
  <c r="Z81" i="2"/>
  <c r="U82" i="2"/>
  <c r="AE82" i="2"/>
  <c r="Z82" i="2"/>
  <c r="AE15" i="2"/>
  <c r="Z15" i="2"/>
  <c r="U15" i="2"/>
  <c r="U12" i="2"/>
  <c r="AE12" i="2"/>
  <c r="Z12" i="2"/>
  <c r="AE92" i="2"/>
  <c r="Z92" i="2"/>
  <c r="U92" i="2"/>
  <c r="Z42" i="2"/>
  <c r="AE42" i="2"/>
  <c r="U42" i="2"/>
  <c r="Z40" i="2"/>
  <c r="AE40" i="2"/>
  <c r="U40" i="2"/>
  <c r="Z44" i="2"/>
  <c r="AE44" i="2"/>
  <c r="U44" i="2"/>
  <c r="Z108" i="2"/>
  <c r="AE108" i="2"/>
  <c r="U108" i="2"/>
  <c r="S108" i="2"/>
  <c r="S102" i="2"/>
  <c r="S64" i="2"/>
  <c r="S105" i="2"/>
  <c r="S63" i="2"/>
  <c r="S69" i="2"/>
  <c r="S80" i="2"/>
  <c r="S53" i="2"/>
  <c r="S66" i="2"/>
  <c r="S76" i="2"/>
  <c r="S75" i="2"/>
  <c r="S71" i="2"/>
  <c r="S67" i="2"/>
  <c r="Q97" i="2"/>
  <c r="S97" i="2" s="1"/>
  <c r="Q40" i="2"/>
  <c r="S40" i="2" s="1"/>
  <c r="S55" i="2"/>
  <c r="Q20" i="2"/>
  <c r="S20" i="2" s="1"/>
  <c r="S60" i="2"/>
  <c r="S65" i="2"/>
  <c r="Q44" i="2"/>
  <c r="S44" i="2" s="1"/>
  <c r="S56" i="2"/>
  <c r="S61" i="2"/>
  <c r="S70" i="2"/>
  <c r="S111" i="2"/>
  <c r="S79" i="2"/>
  <c r="S59" i="2"/>
  <c r="S68" i="2"/>
  <c r="S104" i="2"/>
  <c r="Q26" i="2"/>
  <c r="S26" i="2" s="1"/>
  <c r="S50" i="2"/>
  <c r="S81" i="2"/>
  <c r="Q14" i="2"/>
  <c r="S14" i="2" s="1"/>
  <c r="S77" i="2"/>
  <c r="S78" i="2"/>
  <c r="S112" i="2"/>
  <c r="S113" i="2"/>
  <c r="S51" i="2"/>
  <c r="S57" i="2"/>
  <c r="S54" i="2"/>
  <c r="S106" i="2"/>
  <c r="S107" i="2"/>
  <c r="S72" i="2"/>
  <c r="S52" i="2"/>
  <c r="S103" i="2"/>
  <c r="S49" i="2"/>
  <c r="S109" i="2"/>
  <c r="Q95" i="2"/>
  <c r="S95" i="2" s="1"/>
  <c r="S82" i="2"/>
  <c r="S48" i="2"/>
  <c r="S62" i="2"/>
  <c r="S114" i="2"/>
  <c r="Q34" i="2"/>
  <c r="S34" i="2" s="1"/>
  <c r="S73" i="2"/>
  <c r="S74" i="2"/>
  <c r="S58" i="2"/>
  <c r="Q16" i="2"/>
  <c r="S16" i="2" s="1"/>
  <c r="S115" i="2"/>
  <c r="S110" i="2"/>
  <c r="S101" i="2"/>
  <c r="Q83" i="2"/>
  <c r="S83" i="2" s="1"/>
  <c r="Q10" i="2"/>
  <c r="S10" i="2" s="1"/>
  <c r="Q32" i="2"/>
  <c r="S32" i="2" s="1"/>
  <c r="Q30" i="2"/>
  <c r="S30" i="2" s="1"/>
  <c r="Q46" i="2"/>
  <c r="S46" i="2" s="1"/>
  <c r="Q85" i="2"/>
  <c r="S85" i="2" s="1"/>
  <c r="Q18" i="2"/>
  <c r="S18" i="2" s="1"/>
  <c r="Q22" i="2"/>
  <c r="S22" i="2" s="1"/>
  <c r="Q12" i="2"/>
  <c r="S12" i="2" s="1"/>
  <c r="Q36" i="2"/>
  <c r="S36" i="2" s="1"/>
  <c r="Q8" i="2"/>
  <c r="S8" i="2" s="1"/>
  <c r="Q24" i="2"/>
  <c r="S24" i="2" s="1"/>
  <c r="Q89" i="2"/>
  <c r="S89" i="2" s="1"/>
  <c r="Q99" i="2"/>
  <c r="S99" i="2" s="1"/>
  <c r="Q38" i="2"/>
  <c r="S38" i="2" s="1"/>
  <c r="Q87" i="2"/>
  <c r="S87" i="2" s="1"/>
  <c r="Q91" i="2"/>
  <c r="S91" i="2" s="1"/>
  <c r="Q42" i="2"/>
  <c r="S42" i="2" s="1"/>
  <c r="Q28" i="2"/>
  <c r="S28" i="2" s="1"/>
  <c r="XDO116" i="3" l="1"/>
  <c r="XDQ107" i="3"/>
  <c r="XDQ26" i="3"/>
  <c r="XDO89" i="3"/>
  <c r="XDO84" i="3"/>
  <c r="XDQ32" i="3"/>
  <c r="XDQ44" i="3"/>
  <c r="XDQ87" i="3"/>
  <c r="XDQ24" i="3"/>
  <c r="XDO102" i="3"/>
  <c r="XDO44" i="3"/>
  <c r="XDQ58" i="3"/>
  <c r="XDQ106" i="3"/>
  <c r="XDO103" i="3"/>
  <c r="XDQ109" i="3"/>
  <c r="XDO111" i="3"/>
  <c r="XDO101" i="3"/>
  <c r="XDO29" i="3"/>
  <c r="XDO92" i="3"/>
  <c r="XDQ69" i="3"/>
  <c r="XDO64" i="3"/>
  <c r="XDO74" i="3"/>
  <c r="XDO51" i="3"/>
  <c r="XDQ25" i="3"/>
  <c r="XDO99" i="3"/>
  <c r="XDO35" i="3"/>
  <c r="XDQ27" i="3"/>
  <c r="XDO117" i="3"/>
  <c r="XDQ20" i="3"/>
  <c r="XDQ79" i="3"/>
  <c r="XDO81" i="3"/>
  <c r="XDO57" i="3"/>
  <c r="XDQ68" i="3"/>
  <c r="XDO23" i="3"/>
  <c r="XDO107" i="3"/>
  <c r="XDQ64" i="3"/>
  <c r="XDO38" i="3"/>
  <c r="XDO120" i="3"/>
  <c r="XDO43" i="3"/>
  <c r="XDQ104" i="3"/>
  <c r="XDQ84" i="3"/>
  <c r="XDQ48" i="3"/>
  <c r="XDO88" i="3"/>
  <c r="XDQ54" i="3"/>
  <c r="XDO71" i="3"/>
  <c r="XDQ65" i="3"/>
  <c r="XDO41" i="3"/>
  <c r="XDQ39" i="3"/>
  <c r="XDQ61" i="3"/>
  <c r="XDQ33" i="3"/>
  <c r="XDQ113" i="3"/>
  <c r="XDQ34" i="3"/>
  <c r="XDO15" i="3"/>
  <c r="XDO67" i="3"/>
  <c r="XDO109" i="3"/>
  <c r="XDQ119" i="3"/>
  <c r="XDO46" i="3"/>
  <c r="XDQ41" i="3"/>
  <c r="XDQ78" i="3"/>
  <c r="XDO42" i="3"/>
  <c r="XDO76" i="3"/>
  <c r="XDQ97" i="3"/>
  <c r="XDQ37" i="3"/>
  <c r="XDQ71" i="3"/>
  <c r="XDQ103" i="3"/>
  <c r="XDO18" i="3"/>
  <c r="XDO59" i="3"/>
  <c r="XDQ62" i="3"/>
  <c r="XDO79" i="3"/>
  <c r="XDO77" i="3"/>
  <c r="XDO17" i="3"/>
  <c r="XDO106" i="3"/>
  <c r="XDO98" i="3"/>
  <c r="XDO58" i="3"/>
  <c r="XDQ120" i="3"/>
  <c r="XDO53" i="3"/>
  <c r="XDQ74" i="3"/>
  <c r="XDQ29" i="3"/>
  <c r="XDQ59" i="3"/>
  <c r="XDQ110" i="3"/>
  <c r="XDQ99" i="3"/>
  <c r="XDQ95" i="3"/>
  <c r="XDO30" i="3"/>
  <c r="XDO24" i="3"/>
  <c r="XDQ35" i="3"/>
  <c r="XDO21" i="3"/>
  <c r="XDO78" i="3"/>
  <c r="XDQ81" i="3"/>
  <c r="XDQ19" i="3"/>
  <c r="XDQ85" i="3"/>
  <c r="XDQ36" i="3"/>
  <c r="XDO50" i="3"/>
  <c r="XDQ47" i="3"/>
  <c r="XDO54" i="3"/>
  <c r="XDQ77" i="3"/>
  <c r="XDO110" i="3"/>
  <c r="XDO90" i="3"/>
  <c r="XDQ15" i="3"/>
  <c r="XDQ50" i="3"/>
  <c r="XDO73" i="3"/>
  <c r="XDQ93" i="3"/>
  <c r="XDO20" i="3"/>
  <c r="XDQ112" i="3"/>
  <c r="XDO61" i="3"/>
  <c r="XDQ111" i="3"/>
  <c r="XDQ46" i="3"/>
  <c r="XDQ52" i="3"/>
  <c r="XDO28" i="3"/>
  <c r="XDO56" i="3"/>
  <c r="XDO94" i="3"/>
  <c r="XDO16" i="3"/>
  <c r="XDO70" i="3"/>
  <c r="XDO91" i="3"/>
  <c r="XDQ86" i="3"/>
  <c r="XDQ16" i="3"/>
  <c r="XDQ98" i="3"/>
  <c r="XDO96" i="3"/>
  <c r="XDQ100" i="3"/>
  <c r="XDQ116" i="3"/>
  <c r="XDQ38" i="3"/>
  <c r="XDQ115" i="3"/>
  <c r="XDO47" i="3"/>
  <c r="XDO97" i="3"/>
  <c r="XDQ83" i="3"/>
  <c r="XDQ14" i="3"/>
  <c r="XDQ45" i="3"/>
  <c r="XDO113" i="3"/>
  <c r="XDO33" i="3"/>
  <c r="XDO60" i="3"/>
  <c r="XDQ66" i="3"/>
  <c r="XDQ28" i="3"/>
  <c r="XDO66" i="3"/>
  <c r="XDO49" i="3"/>
  <c r="XDQ89" i="3"/>
  <c r="XDO22" i="3"/>
  <c r="XDQ117" i="3"/>
  <c r="XDQ101" i="3"/>
  <c r="XDO36" i="3"/>
  <c r="XDQ63" i="3"/>
  <c r="XDO86" i="3"/>
  <c r="XDO105" i="3"/>
  <c r="XDQ72" i="3"/>
  <c r="XDQ90" i="3"/>
  <c r="XDQ30" i="3"/>
  <c r="XDQ31" i="3"/>
  <c r="XDO80" i="3"/>
  <c r="XDO112" i="3"/>
  <c r="XDQ42" i="3"/>
  <c r="XDO100" i="3"/>
  <c r="XDQ88" i="3"/>
  <c r="XDO52" i="3"/>
  <c r="XDO37" i="3"/>
  <c r="XDO34" i="3"/>
  <c r="XDO32" i="3"/>
  <c r="XDQ76" i="3"/>
  <c r="XDO25" i="3"/>
  <c r="XDQ105" i="3"/>
  <c r="XDO87" i="3"/>
  <c r="XDQ118" i="3"/>
  <c r="XDQ60" i="3"/>
  <c r="XDQ96" i="3"/>
  <c r="XDQ22" i="3"/>
  <c r="XDO26" i="3"/>
  <c r="XDO69" i="3"/>
  <c r="XDQ94" i="3"/>
  <c r="XDO19" i="3"/>
  <c r="XDQ73" i="3"/>
  <c r="XDQ23" i="3"/>
  <c r="XDQ67" i="3"/>
  <c r="XDQ70" i="3"/>
  <c r="XDQ49" i="3"/>
  <c r="XDO95" i="3"/>
  <c r="XDO121" i="3"/>
  <c r="XDQ43" i="3"/>
  <c r="XDQ92" i="3"/>
  <c r="XDO65" i="3"/>
  <c r="XDQ56" i="3"/>
  <c r="XDO75" i="3"/>
  <c r="XDO39" i="3"/>
  <c r="XDO55" i="3"/>
  <c r="XDQ102" i="3"/>
  <c r="XDQ18" i="3"/>
  <c r="XDO82" i="3"/>
  <c r="XDQ17" i="3"/>
  <c r="XDO27" i="3"/>
  <c r="XDO14" i="3"/>
  <c r="XDQ40" i="3"/>
  <c r="XDO108" i="3"/>
  <c r="XDO104" i="3"/>
  <c r="XDQ53" i="3"/>
  <c r="XDO118" i="3"/>
  <c r="XDQ121" i="3"/>
  <c r="XDO119" i="3"/>
  <c r="XDO63" i="3"/>
  <c r="XDO48" i="3"/>
  <c r="XDQ57" i="3"/>
  <c r="XDO45" i="3"/>
  <c r="XDO40" i="3"/>
  <c r="XDO62" i="3"/>
  <c r="XDQ55" i="3"/>
  <c r="XDO85" i="3"/>
  <c r="XDO115" i="3"/>
  <c r="XDQ91" i="3"/>
  <c r="XDQ108" i="3"/>
  <c r="XDB125" i="3"/>
  <c r="AH31" i="2"/>
  <c r="AG31" i="2"/>
  <c r="AF31" i="2"/>
  <c r="AC60" i="2"/>
  <c r="AA60" i="2"/>
  <c r="AB60" i="2"/>
  <c r="AC62" i="2"/>
  <c r="AB62" i="2"/>
  <c r="AA62" i="2"/>
  <c r="X96" i="2"/>
  <c r="W96" i="2"/>
  <c r="V96" i="2"/>
  <c r="X69" i="2"/>
  <c r="W69" i="2"/>
  <c r="V69" i="2"/>
  <c r="X67" i="2"/>
  <c r="V67" i="2"/>
  <c r="W67" i="2"/>
  <c r="W60" i="2"/>
  <c r="X60" i="2"/>
  <c r="V60" i="2"/>
  <c r="AC28" i="2"/>
  <c r="AB28" i="2"/>
  <c r="AA28" i="2"/>
  <c r="AH75" i="2"/>
  <c r="AG75" i="2"/>
  <c r="AF75" i="2"/>
  <c r="AG58" i="2"/>
  <c r="AH58" i="2"/>
  <c r="AF58" i="2"/>
  <c r="X61" i="2"/>
  <c r="W61" i="2"/>
  <c r="V61" i="2"/>
  <c r="X31" i="2"/>
  <c r="W31" i="2"/>
  <c r="V31" i="2"/>
  <c r="X59" i="2"/>
  <c r="V59" i="2"/>
  <c r="W59" i="2"/>
  <c r="AC24" i="2"/>
  <c r="AB24" i="2"/>
  <c r="AA24" i="2"/>
  <c r="AC65" i="2"/>
  <c r="AB65" i="2"/>
  <c r="AA65" i="2"/>
  <c r="AH67" i="2"/>
  <c r="AF67" i="2"/>
  <c r="AG67" i="2"/>
  <c r="AC23" i="2"/>
  <c r="AA23" i="2"/>
  <c r="AB23" i="2"/>
  <c r="AC68" i="2"/>
  <c r="AA68" i="2"/>
  <c r="AB68" i="2"/>
  <c r="AF60" i="2"/>
  <c r="AG60" i="2"/>
  <c r="AH60" i="2"/>
  <c r="X29" i="2"/>
  <c r="V29" i="2"/>
  <c r="W29" i="2"/>
  <c r="X17" i="2"/>
  <c r="V17" i="2"/>
  <c r="W17" i="2"/>
  <c r="W62" i="2"/>
  <c r="V62" i="2"/>
  <c r="X62" i="2"/>
  <c r="AF72" i="2"/>
  <c r="AG72" i="2"/>
  <c r="AH72" i="2"/>
  <c r="V64" i="2"/>
  <c r="W64" i="2"/>
  <c r="X64" i="2"/>
  <c r="AH96" i="2"/>
  <c r="AF96" i="2"/>
  <c r="AG96" i="2"/>
  <c r="AF46" i="2"/>
  <c r="AH46" i="2"/>
  <c r="AG46" i="2"/>
  <c r="W66" i="2"/>
  <c r="V66" i="2"/>
  <c r="X66" i="2"/>
  <c r="AH69" i="2"/>
  <c r="AG69" i="2"/>
  <c r="AF69" i="2"/>
  <c r="AG32" i="2"/>
  <c r="AF32" i="2"/>
  <c r="AH32" i="2"/>
  <c r="AH25" i="2"/>
  <c r="AF25" i="2"/>
  <c r="AG25" i="2"/>
  <c r="AG95" i="2"/>
  <c r="AF95" i="2"/>
  <c r="AH95" i="2"/>
  <c r="U4" i="2"/>
  <c r="X16" i="2"/>
  <c r="W16" i="2"/>
  <c r="V16" i="2"/>
  <c r="X33" i="2"/>
  <c r="W33" i="2"/>
  <c r="V33" i="2"/>
  <c r="AF18" i="2"/>
  <c r="AH18" i="2"/>
  <c r="AG18" i="2"/>
  <c r="W22" i="2"/>
  <c r="V22" i="2"/>
  <c r="X22" i="2"/>
  <c r="V20" i="2"/>
  <c r="X20" i="2"/>
  <c r="W20" i="2"/>
  <c r="AC58" i="2"/>
  <c r="AB58" i="2"/>
  <c r="AA58" i="2"/>
  <c r="AC32" i="2"/>
  <c r="AB32" i="2"/>
  <c r="AA32" i="2"/>
  <c r="AC67" i="2"/>
  <c r="AA67" i="2"/>
  <c r="AB67" i="2"/>
  <c r="AH17" i="2"/>
  <c r="AG17" i="2"/>
  <c r="AF17" i="2"/>
  <c r="AC64" i="2"/>
  <c r="AA64" i="2"/>
  <c r="AB64" i="2"/>
  <c r="AC66" i="2"/>
  <c r="AA66" i="2"/>
  <c r="AB66" i="2"/>
  <c r="X25" i="2"/>
  <c r="V25" i="2"/>
  <c r="W25" i="2"/>
  <c r="AC22" i="2"/>
  <c r="AB22" i="2"/>
  <c r="AA22" i="2"/>
  <c r="AH19" i="2"/>
  <c r="AG19" i="2"/>
  <c r="AF19" i="2"/>
  <c r="AG62" i="2"/>
  <c r="AF62" i="2"/>
  <c r="AH62" i="2"/>
  <c r="AH47" i="2"/>
  <c r="AG47" i="2"/>
  <c r="AF47" i="2"/>
  <c r="AG64" i="2"/>
  <c r="AH64" i="2"/>
  <c r="AF64" i="2"/>
  <c r="AH98" i="2"/>
  <c r="AG98" i="2"/>
  <c r="AF98" i="2"/>
  <c r="AC96" i="2"/>
  <c r="AB96" i="2"/>
  <c r="AA96" i="2"/>
  <c r="AC46" i="2"/>
  <c r="AA46" i="2"/>
  <c r="AB46" i="2"/>
  <c r="AH27" i="2"/>
  <c r="AG27" i="2"/>
  <c r="AF27" i="2"/>
  <c r="AC69" i="2"/>
  <c r="AA69" i="2"/>
  <c r="AB69" i="2"/>
  <c r="W97" i="2"/>
  <c r="V97" i="2"/>
  <c r="X97" i="2"/>
  <c r="AC25" i="2"/>
  <c r="AB25" i="2"/>
  <c r="AA25" i="2"/>
  <c r="AC95" i="2"/>
  <c r="AB95" i="2"/>
  <c r="AA95" i="2"/>
  <c r="AF30" i="2"/>
  <c r="AG30" i="2"/>
  <c r="AH30" i="2"/>
  <c r="AC33" i="2"/>
  <c r="AB33" i="2"/>
  <c r="AA33" i="2"/>
  <c r="AC18" i="2"/>
  <c r="AA18" i="2"/>
  <c r="AB18" i="2"/>
  <c r="AC70" i="2"/>
  <c r="AA70" i="2"/>
  <c r="AB70" i="2"/>
  <c r="AC20" i="2"/>
  <c r="AA20" i="2"/>
  <c r="AB20" i="2"/>
  <c r="X75" i="2"/>
  <c r="W75" i="2"/>
  <c r="V75" i="2"/>
  <c r="AG66" i="2"/>
  <c r="AH66" i="2"/>
  <c r="AF66" i="2"/>
  <c r="AB16" i="2"/>
  <c r="AA16" i="2"/>
  <c r="Z4" i="2"/>
  <c r="AC16" i="2"/>
  <c r="AC31" i="2"/>
  <c r="AA31" i="2"/>
  <c r="AB31" i="2"/>
  <c r="AG20" i="2"/>
  <c r="AF20" i="2"/>
  <c r="AH20" i="2"/>
  <c r="AC19" i="2"/>
  <c r="AB19" i="2"/>
  <c r="AA19" i="2"/>
  <c r="AC99" i="2"/>
  <c r="AB99" i="2"/>
  <c r="AA99" i="2"/>
  <c r="AC47" i="2"/>
  <c r="AB47" i="2"/>
  <c r="AA47" i="2"/>
  <c r="AC63" i="2"/>
  <c r="AA63" i="2"/>
  <c r="AB63" i="2"/>
  <c r="X98" i="2"/>
  <c r="W98" i="2"/>
  <c r="V98" i="2"/>
  <c r="AH100" i="2"/>
  <c r="AG100" i="2"/>
  <c r="AF100" i="2"/>
  <c r="V46" i="2"/>
  <c r="X46" i="2"/>
  <c r="W46" i="2"/>
  <c r="AC27" i="2"/>
  <c r="AA27" i="2"/>
  <c r="AB27" i="2"/>
  <c r="AH73" i="2"/>
  <c r="AG73" i="2"/>
  <c r="AF73" i="2"/>
  <c r="AC97" i="2"/>
  <c r="AB97" i="2"/>
  <c r="AA97" i="2"/>
  <c r="AC26" i="2"/>
  <c r="AB26" i="2"/>
  <c r="AA26" i="2"/>
  <c r="W95" i="2"/>
  <c r="V95" i="2"/>
  <c r="X95" i="2"/>
  <c r="AC30" i="2"/>
  <c r="AB30" i="2"/>
  <c r="AA30" i="2"/>
  <c r="X71" i="2"/>
  <c r="W71" i="2"/>
  <c r="V71" i="2"/>
  <c r="V18" i="2"/>
  <c r="X18" i="2"/>
  <c r="W18" i="2"/>
  <c r="X70" i="2"/>
  <c r="V70" i="2"/>
  <c r="W70" i="2"/>
  <c r="AG74" i="2"/>
  <c r="AF74" i="2"/>
  <c r="AH74" i="2"/>
  <c r="W28" i="2"/>
  <c r="X28" i="2"/>
  <c r="V28" i="2"/>
  <c r="AC61" i="2"/>
  <c r="AB61" i="2"/>
  <c r="AA61" i="2"/>
  <c r="X65" i="2"/>
  <c r="V65" i="2"/>
  <c r="W65" i="2"/>
  <c r="AG22" i="2"/>
  <c r="AF22" i="2"/>
  <c r="AH22" i="2"/>
  <c r="W72" i="2"/>
  <c r="X72" i="2"/>
  <c r="V72" i="2"/>
  <c r="AH16" i="2"/>
  <c r="AG16" i="2"/>
  <c r="AF16" i="2"/>
  <c r="AE4" i="2"/>
  <c r="X19" i="2"/>
  <c r="V19" i="2"/>
  <c r="W19" i="2"/>
  <c r="W99" i="2"/>
  <c r="X99" i="2"/>
  <c r="V99" i="2"/>
  <c r="X47" i="2"/>
  <c r="V47" i="2"/>
  <c r="W47" i="2"/>
  <c r="X63" i="2"/>
  <c r="W63" i="2"/>
  <c r="V63" i="2"/>
  <c r="AC98" i="2"/>
  <c r="AB98" i="2"/>
  <c r="AA98" i="2"/>
  <c r="AC100" i="2"/>
  <c r="AB100" i="2"/>
  <c r="AA100" i="2"/>
  <c r="AC59" i="2"/>
  <c r="AB59" i="2"/>
  <c r="AA59" i="2"/>
  <c r="X27" i="2"/>
  <c r="V27" i="2"/>
  <c r="W27" i="2"/>
  <c r="AC73" i="2"/>
  <c r="AB73" i="2"/>
  <c r="AA73" i="2"/>
  <c r="AG97" i="2"/>
  <c r="AF97" i="2"/>
  <c r="AH97" i="2"/>
  <c r="V26" i="2"/>
  <c r="W26" i="2"/>
  <c r="X26" i="2"/>
  <c r="X23" i="2"/>
  <c r="W23" i="2"/>
  <c r="V23" i="2"/>
  <c r="W30" i="2"/>
  <c r="V30" i="2"/>
  <c r="X30" i="2"/>
  <c r="AH71" i="2"/>
  <c r="AG71" i="2"/>
  <c r="AF71" i="2"/>
  <c r="AC29" i="2"/>
  <c r="AA29" i="2"/>
  <c r="AB29" i="2"/>
  <c r="AF70" i="2"/>
  <c r="AG70" i="2"/>
  <c r="AH70" i="2"/>
  <c r="V74" i="2"/>
  <c r="W74" i="2"/>
  <c r="X74" i="2"/>
  <c r="AC72" i="2"/>
  <c r="AA72" i="2"/>
  <c r="AB72" i="2"/>
  <c r="AG24" i="2"/>
  <c r="AF24" i="2"/>
  <c r="AH24" i="2"/>
  <c r="W68" i="2"/>
  <c r="V68" i="2"/>
  <c r="X68" i="2"/>
  <c r="W58" i="2"/>
  <c r="X58" i="2"/>
  <c r="V58" i="2"/>
  <c r="W32" i="2"/>
  <c r="X32" i="2"/>
  <c r="V32" i="2"/>
  <c r="AH33" i="2"/>
  <c r="AG33" i="2"/>
  <c r="AF33" i="2"/>
  <c r="AG28" i="2"/>
  <c r="AH28" i="2"/>
  <c r="AF28" i="2"/>
  <c r="AF99" i="2"/>
  <c r="AH99" i="2"/>
  <c r="AG99" i="2"/>
  <c r="AC75" i="2"/>
  <c r="AA75" i="2"/>
  <c r="AB75" i="2"/>
  <c r="AH63" i="2"/>
  <c r="AF63" i="2"/>
  <c r="AG63" i="2"/>
  <c r="AH61" i="2"/>
  <c r="AF61" i="2"/>
  <c r="AG61" i="2"/>
  <c r="X100" i="2"/>
  <c r="V100" i="2"/>
  <c r="W100" i="2"/>
  <c r="AH59" i="2"/>
  <c r="AF59" i="2"/>
  <c r="AG59" i="2"/>
  <c r="W24" i="2"/>
  <c r="V24" i="2"/>
  <c r="X24" i="2"/>
  <c r="X73" i="2"/>
  <c r="W73" i="2"/>
  <c r="V73" i="2"/>
  <c r="AH65" i="2"/>
  <c r="AG65" i="2"/>
  <c r="AF65" i="2"/>
  <c r="AF26" i="2"/>
  <c r="AH26" i="2"/>
  <c r="AG26" i="2"/>
  <c r="AH23" i="2"/>
  <c r="AG23" i="2"/>
  <c r="AF23" i="2"/>
  <c r="AF68" i="2"/>
  <c r="AG68" i="2"/>
  <c r="AH68" i="2"/>
  <c r="AC71" i="2"/>
  <c r="AB71" i="2"/>
  <c r="AA71" i="2"/>
  <c r="AH29" i="2"/>
  <c r="AF29" i="2"/>
  <c r="AG29" i="2"/>
  <c r="AC17" i="2"/>
  <c r="AB17" i="2"/>
  <c r="AA17" i="2"/>
  <c r="AC74" i="2"/>
  <c r="AA74" i="2"/>
  <c r="AB74" i="2"/>
  <c r="W82" i="2"/>
  <c r="V82" i="2"/>
  <c r="X82" i="2"/>
  <c r="X45" i="2"/>
  <c r="V45" i="2"/>
  <c r="W45" i="2"/>
  <c r="AC9" i="2"/>
  <c r="AB9" i="2"/>
  <c r="AA9" i="2"/>
  <c r="AH37" i="2"/>
  <c r="AF37" i="2"/>
  <c r="AG37" i="2"/>
  <c r="V112" i="2"/>
  <c r="W112" i="2"/>
  <c r="X112" i="2"/>
  <c r="W84" i="2"/>
  <c r="X84" i="2"/>
  <c r="V84" i="2"/>
  <c r="X91" i="2"/>
  <c r="W91" i="2"/>
  <c r="V91" i="2"/>
  <c r="X53" i="2"/>
  <c r="V53" i="2"/>
  <c r="W53" i="2"/>
  <c r="AC40" i="2"/>
  <c r="AA40" i="2"/>
  <c r="AB40" i="2"/>
  <c r="AC57" i="2"/>
  <c r="AB57" i="2"/>
  <c r="AA57" i="2"/>
  <c r="AC49" i="2"/>
  <c r="AA49" i="2"/>
  <c r="AB49" i="2"/>
  <c r="AH89" i="2"/>
  <c r="AF89" i="2"/>
  <c r="AG89" i="2"/>
  <c r="X83" i="2"/>
  <c r="V83" i="2"/>
  <c r="W83" i="2"/>
  <c r="V78" i="2"/>
  <c r="X78" i="2"/>
  <c r="W78" i="2"/>
  <c r="V88" i="2"/>
  <c r="X88" i="2"/>
  <c r="W88" i="2"/>
  <c r="X11" i="2"/>
  <c r="V11" i="2"/>
  <c r="W11" i="2"/>
  <c r="AC105" i="2"/>
  <c r="AA105" i="2"/>
  <c r="AB105" i="2"/>
  <c r="V42" i="2"/>
  <c r="X42" i="2"/>
  <c r="W42" i="2"/>
  <c r="X57" i="2"/>
  <c r="W57" i="2"/>
  <c r="V57" i="2"/>
  <c r="AC104" i="2"/>
  <c r="AA104" i="2"/>
  <c r="AB104" i="2"/>
  <c r="AC103" i="2"/>
  <c r="AA103" i="2"/>
  <c r="AB103" i="2"/>
  <c r="AH101" i="2"/>
  <c r="AG101" i="2"/>
  <c r="AF101" i="2"/>
  <c r="AG78" i="2"/>
  <c r="AF78" i="2"/>
  <c r="AH78" i="2"/>
  <c r="AA34" i="2"/>
  <c r="AC34" i="2"/>
  <c r="AB34" i="2"/>
  <c r="AG42" i="2"/>
  <c r="AF42" i="2"/>
  <c r="AH42" i="2"/>
  <c r="AH109" i="2"/>
  <c r="AF109" i="2"/>
  <c r="AG109" i="2"/>
  <c r="AH104" i="2"/>
  <c r="AF104" i="2"/>
  <c r="AG104" i="2"/>
  <c r="AC86" i="2"/>
  <c r="AA86" i="2"/>
  <c r="AB86" i="2"/>
  <c r="AB54" i="2"/>
  <c r="AA54" i="2"/>
  <c r="AC54" i="2"/>
  <c r="AC113" i="2"/>
  <c r="AB113" i="2"/>
  <c r="AA113" i="2"/>
  <c r="AH43" i="2"/>
  <c r="AG43" i="2"/>
  <c r="AF43" i="2"/>
  <c r="X105" i="2"/>
  <c r="V105" i="2"/>
  <c r="W105" i="2"/>
  <c r="W44" i="2"/>
  <c r="X44" i="2"/>
  <c r="V44" i="2"/>
  <c r="AA56" i="2"/>
  <c r="AB56" i="2"/>
  <c r="AC56" i="2"/>
  <c r="W104" i="2"/>
  <c r="X104" i="2"/>
  <c r="V104" i="2"/>
  <c r="X103" i="2"/>
  <c r="V103" i="2"/>
  <c r="W103" i="2"/>
  <c r="X101" i="2"/>
  <c r="V101" i="2"/>
  <c r="W101" i="2"/>
  <c r="AC10" i="2"/>
  <c r="AA10" i="2"/>
  <c r="AB10" i="2"/>
  <c r="AC38" i="2"/>
  <c r="AB38" i="2"/>
  <c r="AA38" i="2"/>
  <c r="AH44" i="2"/>
  <c r="AG44" i="2"/>
  <c r="AF44" i="2"/>
  <c r="V92" i="2"/>
  <c r="W92" i="2"/>
  <c r="X92" i="2"/>
  <c r="AH15" i="2"/>
  <c r="AG15" i="2"/>
  <c r="AF15" i="2"/>
  <c r="AG56" i="2"/>
  <c r="AH56" i="2"/>
  <c r="AF56" i="2"/>
  <c r="AC109" i="2"/>
  <c r="AA109" i="2"/>
  <c r="AB109" i="2"/>
  <c r="AH90" i="2"/>
  <c r="AG90" i="2"/>
  <c r="AF90" i="2"/>
  <c r="V36" i="2"/>
  <c r="W36" i="2"/>
  <c r="X36" i="2"/>
  <c r="AH14" i="2"/>
  <c r="AG14" i="2"/>
  <c r="AF14" i="2"/>
  <c r="AH39" i="2"/>
  <c r="AF39" i="2"/>
  <c r="AG39" i="2"/>
  <c r="V106" i="2"/>
  <c r="X106" i="2"/>
  <c r="W106" i="2"/>
  <c r="AB80" i="2"/>
  <c r="AA80" i="2"/>
  <c r="AC80" i="2"/>
  <c r="AC41" i="2"/>
  <c r="AA41" i="2"/>
  <c r="AB41" i="2"/>
  <c r="AD41" i="2"/>
  <c r="X115" i="2"/>
  <c r="W115" i="2"/>
  <c r="V115" i="2"/>
  <c r="X113" i="2"/>
  <c r="W113" i="2"/>
  <c r="V113" i="2"/>
  <c r="AC77" i="2"/>
  <c r="AB77" i="2"/>
  <c r="AA77" i="2"/>
  <c r="W110" i="2"/>
  <c r="V110" i="2"/>
  <c r="X110" i="2"/>
  <c r="AC43" i="2"/>
  <c r="AB43" i="2"/>
  <c r="AA43" i="2"/>
  <c r="V114" i="2"/>
  <c r="W114" i="2"/>
  <c r="X114" i="2"/>
  <c r="X13" i="2"/>
  <c r="V13" i="2"/>
  <c r="W13" i="2"/>
  <c r="AH52" i="2"/>
  <c r="AG52" i="2"/>
  <c r="AF52" i="2"/>
  <c r="V76" i="2"/>
  <c r="X76" i="2"/>
  <c r="W76" i="2"/>
  <c r="X55" i="2"/>
  <c r="W55" i="2"/>
  <c r="V55" i="2"/>
  <c r="AG38" i="2"/>
  <c r="AH38" i="2"/>
  <c r="AF38" i="2"/>
  <c r="AH79" i="2"/>
  <c r="AG79" i="2"/>
  <c r="AF79" i="2"/>
  <c r="AH40" i="2"/>
  <c r="AF40" i="2"/>
  <c r="AG40" i="2"/>
  <c r="AH57" i="2"/>
  <c r="AF57" i="2"/>
  <c r="AG57" i="2"/>
  <c r="AH49" i="2"/>
  <c r="AG49" i="2"/>
  <c r="AF49" i="2"/>
  <c r="X89" i="2"/>
  <c r="V89" i="2"/>
  <c r="W89" i="2"/>
  <c r="AH35" i="2"/>
  <c r="AF35" i="2"/>
  <c r="AG35" i="2"/>
  <c r="AC87" i="2"/>
  <c r="AA87" i="2"/>
  <c r="AB87" i="2"/>
  <c r="AG8" i="2"/>
  <c r="AF8" i="2"/>
  <c r="AH8" i="2"/>
  <c r="W108" i="2"/>
  <c r="V108" i="2"/>
  <c r="X108" i="2"/>
  <c r="AC81" i="2"/>
  <c r="AA81" i="2"/>
  <c r="AB81" i="2"/>
  <c r="V50" i="2"/>
  <c r="X50" i="2"/>
  <c r="W50" i="2"/>
  <c r="AH86" i="2"/>
  <c r="AG86" i="2"/>
  <c r="AF86" i="2"/>
  <c r="AH111" i="2"/>
  <c r="AF111" i="2"/>
  <c r="AG111" i="2"/>
  <c r="X35" i="2"/>
  <c r="V35" i="2"/>
  <c r="W35" i="2"/>
  <c r="W48" i="2"/>
  <c r="X48" i="2"/>
  <c r="V48" i="2"/>
  <c r="AH84" i="2"/>
  <c r="AG84" i="2"/>
  <c r="AF84" i="2"/>
  <c r="X8" i="2"/>
  <c r="W8" i="2"/>
  <c r="V8" i="2"/>
  <c r="AH108" i="2"/>
  <c r="AF108" i="2"/>
  <c r="AG108" i="2"/>
  <c r="W12" i="2"/>
  <c r="X12" i="2"/>
  <c r="V12" i="2"/>
  <c r="AC50" i="2"/>
  <c r="AB50" i="2"/>
  <c r="AA50" i="2"/>
  <c r="W86" i="2"/>
  <c r="V86" i="2"/>
  <c r="X86" i="2"/>
  <c r="X111" i="2"/>
  <c r="W111" i="2"/>
  <c r="V111" i="2"/>
  <c r="AC35" i="2"/>
  <c r="AA35" i="2"/>
  <c r="AB35" i="2"/>
  <c r="AH10" i="2"/>
  <c r="AG10" i="2"/>
  <c r="AF10" i="2"/>
  <c r="X51" i="2"/>
  <c r="V51" i="2"/>
  <c r="W51" i="2"/>
  <c r="AB88" i="2"/>
  <c r="AC88" i="2"/>
  <c r="AA88" i="2"/>
  <c r="X107" i="2"/>
  <c r="V107" i="2"/>
  <c r="W107" i="2"/>
  <c r="W102" i="2"/>
  <c r="X102" i="2"/>
  <c r="V102" i="2"/>
  <c r="AC108" i="2"/>
  <c r="AA108" i="2"/>
  <c r="AB108" i="2"/>
  <c r="X15" i="2"/>
  <c r="V15" i="2"/>
  <c r="W15" i="2"/>
  <c r="AG50" i="2"/>
  <c r="AF50" i="2"/>
  <c r="AH50" i="2"/>
  <c r="V14" i="2"/>
  <c r="X14" i="2"/>
  <c r="W14" i="2"/>
  <c r="AH103" i="2"/>
  <c r="AG103" i="2"/>
  <c r="AF103" i="2"/>
  <c r="AC101" i="2"/>
  <c r="AB101" i="2"/>
  <c r="AA101" i="2"/>
  <c r="AC78" i="2"/>
  <c r="AA78" i="2"/>
  <c r="AB78" i="2"/>
  <c r="W10" i="2"/>
  <c r="X10" i="2"/>
  <c r="V10" i="2"/>
  <c r="AC51" i="2"/>
  <c r="AB51" i="2"/>
  <c r="AA51" i="2"/>
  <c r="AC13" i="2"/>
  <c r="AA13" i="2"/>
  <c r="AB13" i="2"/>
  <c r="AC107" i="2"/>
  <c r="AB107" i="2"/>
  <c r="AA107" i="2"/>
  <c r="AH102" i="2"/>
  <c r="AG102" i="2"/>
  <c r="AF102" i="2"/>
  <c r="AC42" i="2"/>
  <c r="AB42" i="2"/>
  <c r="AA42" i="2"/>
  <c r="X109" i="2"/>
  <c r="V109" i="2"/>
  <c r="W109" i="2"/>
  <c r="AB14" i="2"/>
  <c r="AA14" i="2"/>
  <c r="AC14" i="2"/>
  <c r="AH80" i="2"/>
  <c r="AG80" i="2"/>
  <c r="AF80" i="2"/>
  <c r="AH113" i="2"/>
  <c r="AF113" i="2"/>
  <c r="AG113" i="2"/>
  <c r="X43" i="2"/>
  <c r="V43" i="2"/>
  <c r="W43" i="2"/>
  <c r="AH55" i="2"/>
  <c r="AF55" i="2"/>
  <c r="AG55" i="2"/>
  <c r="AA44" i="2"/>
  <c r="AB44" i="2"/>
  <c r="AC44" i="2"/>
  <c r="AC92" i="2"/>
  <c r="AB92" i="2"/>
  <c r="AA92" i="2"/>
  <c r="AA82" i="2"/>
  <c r="AB82" i="2"/>
  <c r="AC82" i="2"/>
  <c r="W56" i="2"/>
  <c r="V56" i="2"/>
  <c r="X56" i="2"/>
  <c r="AC45" i="2"/>
  <c r="AA45" i="2"/>
  <c r="AB45" i="2"/>
  <c r="W90" i="2"/>
  <c r="V90" i="2"/>
  <c r="X90" i="2"/>
  <c r="AF36" i="2"/>
  <c r="AG36" i="2"/>
  <c r="AH36" i="2"/>
  <c r="AH9" i="2"/>
  <c r="AG9" i="2"/>
  <c r="AF9" i="2"/>
  <c r="X39" i="2"/>
  <c r="W39" i="2"/>
  <c r="V39" i="2"/>
  <c r="AB106" i="2"/>
  <c r="AA106" i="2"/>
  <c r="AC106" i="2"/>
  <c r="AC37" i="2"/>
  <c r="AB37" i="2"/>
  <c r="AA37" i="2"/>
  <c r="AD37" i="2" s="1"/>
  <c r="AH41" i="2"/>
  <c r="AG41" i="2"/>
  <c r="AF41" i="2"/>
  <c r="AC115" i="2"/>
  <c r="AA115" i="2"/>
  <c r="AB115" i="2"/>
  <c r="AC112" i="2"/>
  <c r="AB112" i="2"/>
  <c r="AA112" i="2"/>
  <c r="AH77" i="2"/>
  <c r="AG77" i="2"/>
  <c r="AF77" i="2"/>
  <c r="AF110" i="2"/>
  <c r="AG110" i="2"/>
  <c r="AH110" i="2"/>
  <c r="AH87" i="2"/>
  <c r="AF87" i="2"/>
  <c r="AG87" i="2"/>
  <c r="AH114" i="2"/>
  <c r="AF114" i="2"/>
  <c r="AG114" i="2"/>
  <c r="AH91" i="2"/>
  <c r="AF91" i="2"/>
  <c r="AG91" i="2"/>
  <c r="AB52" i="2"/>
  <c r="AA52" i="2"/>
  <c r="AC52" i="2"/>
  <c r="AC76" i="2"/>
  <c r="AA76" i="2"/>
  <c r="AB76" i="2"/>
  <c r="AH53" i="2"/>
  <c r="AF53" i="2"/>
  <c r="AG53" i="2"/>
  <c r="V38" i="2"/>
  <c r="X38" i="2"/>
  <c r="W38" i="2"/>
  <c r="X79" i="2"/>
  <c r="V79" i="2"/>
  <c r="W79" i="2"/>
  <c r="AC12" i="2"/>
  <c r="AB12" i="2"/>
  <c r="AA12" i="2"/>
  <c r="AC85" i="2"/>
  <c r="AB85" i="2"/>
  <c r="AA85" i="2"/>
  <c r="AC111" i="2"/>
  <c r="AA111" i="2"/>
  <c r="AB111" i="2"/>
  <c r="AH83" i="2"/>
  <c r="AG83" i="2"/>
  <c r="AF83" i="2"/>
  <c r="AH48" i="2"/>
  <c r="AF48" i="2"/>
  <c r="AG48" i="2"/>
  <c r="AG88" i="2"/>
  <c r="AH88" i="2"/>
  <c r="AF88" i="2"/>
  <c r="AH11" i="2"/>
  <c r="AG11" i="2"/>
  <c r="AF11" i="2"/>
  <c r="AH34" i="2"/>
  <c r="AF34" i="2"/>
  <c r="AG34" i="2"/>
  <c r="AH12" i="2"/>
  <c r="AF12" i="2"/>
  <c r="AG12" i="2"/>
  <c r="AH85" i="2"/>
  <c r="AG85" i="2"/>
  <c r="AF85" i="2"/>
  <c r="W54" i="2"/>
  <c r="V54" i="2"/>
  <c r="X54" i="2"/>
  <c r="W34" i="2"/>
  <c r="V34" i="2"/>
  <c r="X34" i="2"/>
  <c r="X81" i="2"/>
  <c r="W81" i="2"/>
  <c r="V81" i="2"/>
  <c r="X49" i="2"/>
  <c r="V49" i="2"/>
  <c r="W49" i="2"/>
  <c r="AH54" i="2"/>
  <c r="AF54" i="2"/>
  <c r="AG54" i="2"/>
  <c r="AC84" i="2"/>
  <c r="AA84" i="2"/>
  <c r="AB84" i="2"/>
  <c r="AH105" i="2"/>
  <c r="AG105" i="2"/>
  <c r="AF105" i="2"/>
  <c r="AH81" i="2"/>
  <c r="AG81" i="2"/>
  <c r="AF81" i="2"/>
  <c r="V80" i="2"/>
  <c r="X80" i="2"/>
  <c r="W80" i="2"/>
  <c r="AC55" i="2"/>
  <c r="AA55" i="2"/>
  <c r="AB55" i="2"/>
  <c r="AC15" i="2"/>
  <c r="AA15" i="2"/>
  <c r="AB15" i="2"/>
  <c r="AB90" i="2"/>
  <c r="AA90" i="2"/>
  <c r="AC90" i="2"/>
  <c r="AC39" i="2"/>
  <c r="AB39" i="2"/>
  <c r="AA39" i="2"/>
  <c r="X41" i="2"/>
  <c r="W41" i="2"/>
  <c r="V41" i="2"/>
  <c r="X77" i="2"/>
  <c r="W77" i="2"/>
  <c r="V77" i="2"/>
  <c r="AH51" i="2"/>
  <c r="AF51" i="2"/>
  <c r="AG51" i="2"/>
  <c r="AH13" i="2"/>
  <c r="AG13" i="2"/>
  <c r="AF13" i="2"/>
  <c r="W52" i="2"/>
  <c r="V52" i="2"/>
  <c r="X52" i="2"/>
  <c r="AH107" i="2"/>
  <c r="AF107" i="2"/>
  <c r="AG107" i="2"/>
  <c r="AA102" i="2"/>
  <c r="AC102" i="2"/>
  <c r="AB102" i="2"/>
  <c r="W40" i="2"/>
  <c r="V40" i="2"/>
  <c r="X40" i="2"/>
  <c r="AH92" i="2"/>
  <c r="AG92" i="2"/>
  <c r="AF92" i="2"/>
  <c r="AG82" i="2"/>
  <c r="AH82" i="2"/>
  <c r="AF82" i="2"/>
  <c r="AH45" i="2"/>
  <c r="AG45" i="2"/>
  <c r="AF45" i="2"/>
  <c r="X85" i="2"/>
  <c r="V85" i="2"/>
  <c r="W85" i="2"/>
  <c r="AC36" i="2"/>
  <c r="AA36" i="2"/>
  <c r="AB36" i="2"/>
  <c r="X9" i="2"/>
  <c r="V9" i="2"/>
  <c r="W9" i="2"/>
  <c r="AC89" i="2"/>
  <c r="AB89" i="2"/>
  <c r="AA89" i="2"/>
  <c r="AH106" i="2"/>
  <c r="AF106" i="2"/>
  <c r="AG106" i="2"/>
  <c r="X37" i="2"/>
  <c r="V37" i="2"/>
  <c r="W37" i="2"/>
  <c r="AC83" i="2"/>
  <c r="AA83" i="2"/>
  <c r="AB83" i="2"/>
  <c r="AH115" i="2"/>
  <c r="AG115" i="2"/>
  <c r="AF115" i="2"/>
  <c r="AG112" i="2"/>
  <c r="AH112" i="2"/>
  <c r="AF112" i="2"/>
  <c r="AB48" i="2"/>
  <c r="AA48" i="2"/>
  <c r="AC48" i="2"/>
  <c r="AB110" i="2"/>
  <c r="AC110" i="2"/>
  <c r="AA110" i="2"/>
  <c r="X87" i="2"/>
  <c r="V87" i="2"/>
  <c r="W87" i="2"/>
  <c r="AA114" i="2"/>
  <c r="AC114" i="2"/>
  <c r="AB114" i="2"/>
  <c r="AC91" i="2"/>
  <c r="AB91" i="2"/>
  <c r="AA91" i="2"/>
  <c r="AC11" i="2"/>
  <c r="AA11" i="2"/>
  <c r="AB11" i="2"/>
  <c r="AH76" i="2"/>
  <c r="AF76" i="2"/>
  <c r="AG76" i="2"/>
  <c r="AC53" i="2"/>
  <c r="AA53" i="2"/>
  <c r="AB53" i="2"/>
  <c r="AA8" i="2"/>
  <c r="AC8" i="2"/>
  <c r="AB8" i="2"/>
  <c r="AC79" i="2"/>
  <c r="AB79" i="2"/>
  <c r="AA79" i="2"/>
  <c r="G82" i="1"/>
  <c r="E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Y31" i="2" l="1"/>
  <c r="AD23" i="2"/>
  <c r="AD25" i="2"/>
  <c r="AD19" i="2"/>
  <c r="AD9" i="2"/>
  <c r="Y23" i="2"/>
  <c r="Y25" i="2"/>
  <c r="Y17" i="2"/>
  <c r="AD34" i="2"/>
  <c r="AD31" i="2"/>
  <c r="AD14" i="2"/>
  <c r="Y14" i="2"/>
  <c r="Y8" i="2"/>
  <c r="Y15" i="2"/>
  <c r="AD57" i="2"/>
  <c r="AF4" i="2"/>
  <c r="AD8" i="2"/>
  <c r="Y34" i="2"/>
  <c r="AD56" i="2"/>
  <c r="AD17" i="2"/>
  <c r="AD29" i="2"/>
  <c r="AG4" i="2"/>
  <c r="Y33" i="2"/>
  <c r="AC4" i="2"/>
  <c r="Y29" i="2"/>
  <c r="Y41" i="2"/>
  <c r="Y49" i="2"/>
  <c r="AD10" i="2"/>
  <c r="Y19" i="2"/>
  <c r="AD47" i="2"/>
  <c r="V4" i="2"/>
  <c r="AD48" i="2"/>
  <c r="AH4" i="2"/>
  <c r="Y50" i="2"/>
  <c r="AD45" i="2"/>
  <c r="Y55" i="2"/>
  <c r="Y57" i="2"/>
  <c r="AA4" i="2"/>
  <c r="W4" i="2"/>
  <c r="AD50" i="2"/>
  <c r="AD49" i="2"/>
  <c r="Y27" i="2"/>
  <c r="Y47" i="2"/>
  <c r="AD27" i="2"/>
  <c r="AB4" i="2"/>
  <c r="AD33" i="2"/>
  <c r="X4" i="2"/>
  <c r="AD36" i="2"/>
  <c r="AD39" i="2"/>
  <c r="AD51" i="2"/>
  <c r="AD43" i="2"/>
  <c r="Y40" i="2"/>
  <c r="AD35" i="2"/>
  <c r="AD53" i="2"/>
  <c r="Y76" i="2"/>
  <c r="Y38" i="2"/>
  <c r="Y39" i="2"/>
  <c r="Y56" i="2"/>
  <c r="Y13" i="2"/>
  <c r="AD54" i="2"/>
  <c r="AD13" i="2"/>
  <c r="Y45" i="2"/>
  <c r="Y43" i="2"/>
  <c r="AD44" i="2"/>
  <c r="Y11" i="2"/>
  <c r="Y53" i="2"/>
  <c r="Y30" i="2"/>
  <c r="AD64" i="2"/>
  <c r="AD69" i="2"/>
  <c r="AD30" i="2"/>
  <c r="AD38" i="2"/>
  <c r="Y42" i="2"/>
  <c r="AD40" i="2"/>
  <c r="AD11" i="2"/>
  <c r="Y52" i="2"/>
  <c r="Y77" i="2"/>
  <c r="AD12" i="2"/>
  <c r="AD76" i="2"/>
  <c r="AD65" i="2"/>
  <c r="Y54" i="2"/>
  <c r="AD15" i="2"/>
  <c r="Y67" i="2"/>
  <c r="Y36" i="2"/>
  <c r="Y48" i="2"/>
  <c r="AD74" i="2"/>
  <c r="AD58" i="2"/>
  <c r="AD55" i="2"/>
  <c r="Y10" i="2"/>
  <c r="Y12" i="2"/>
  <c r="AD71" i="2"/>
  <c r="Y32" i="2"/>
  <c r="AD67" i="2"/>
  <c r="Y37" i="2"/>
  <c r="AD46" i="2"/>
  <c r="AD75" i="2"/>
  <c r="Y73" i="2"/>
  <c r="Y9" i="2"/>
  <c r="Y70" i="2"/>
  <c r="Y51" i="2"/>
  <c r="Y65" i="2"/>
  <c r="AD52" i="2"/>
  <c r="AD42" i="2"/>
  <c r="AD62" i="2"/>
  <c r="Y35" i="2"/>
  <c r="AD77" i="2"/>
  <c r="Y44" i="2"/>
  <c r="Y68" i="2"/>
  <c r="H82" i="1"/>
  <c r="F82" i="1"/>
  <c r="AD73" i="2" l="1"/>
  <c r="AD61" i="2"/>
  <c r="AD20" i="2"/>
  <c r="Y64" i="2"/>
  <c r="AD66" i="2"/>
  <c r="AD24" i="2"/>
  <c r="AD28" i="2"/>
  <c r="AD22" i="2"/>
  <c r="AD63" i="2"/>
  <c r="Y46" i="2"/>
  <c r="Y71" i="2"/>
  <c r="AD60" i="2"/>
  <c r="AD70" i="2"/>
  <c r="Y72" i="2"/>
  <c r="Y28" i="2"/>
  <c r="Y59" i="2"/>
  <c r="Y24" i="2"/>
  <c r="AD26" i="2"/>
  <c r="Y61" i="2"/>
  <c r="Y63" i="2"/>
  <c r="Y58" i="2"/>
  <c r="Y74" i="2"/>
  <c r="Y60" i="2"/>
  <c r="Y69" i="2"/>
  <c r="AD59" i="2"/>
  <c r="Y75" i="2"/>
  <c r="Y66" i="2"/>
  <c r="Y22" i="2"/>
  <c r="AD68" i="2"/>
  <c r="Y62" i="2"/>
  <c r="Y26" i="2"/>
  <c r="Y18" i="2"/>
  <c r="AD16" i="2"/>
  <c r="Y20" i="2"/>
  <c r="AD72" i="2"/>
  <c r="Y16" i="2"/>
  <c r="AD18" i="2"/>
  <c r="AD32" i="2"/>
</calcChain>
</file>

<file path=xl/sharedStrings.xml><?xml version="1.0" encoding="utf-8"?>
<sst xmlns="http://schemas.openxmlformats.org/spreadsheetml/2006/main" count="838" uniqueCount="151">
  <si>
    <t>DTD Details</t>
  </si>
  <si>
    <t>ISIN</t>
  </si>
  <si>
    <t>Amount Claimed</t>
  </si>
  <si>
    <t>Amount Admitted</t>
  </si>
  <si>
    <t>Amount Under Verification</t>
  </si>
  <si>
    <t>Amount Rejected</t>
  </si>
  <si>
    <t>Axis Trustee Services Limited- DTD dated 02-12-2013</t>
  </si>
  <si>
    <t>INE872A07SD7</t>
  </si>
  <si>
    <t>Axis Trustee Services Limited- DTD dated 04-01-2013</t>
  </si>
  <si>
    <t>INE872A08CH0</t>
  </si>
  <si>
    <t>INE872A08CJ6</t>
  </si>
  <si>
    <t>INE872A08CL2</t>
  </si>
  <si>
    <t>Axis Trustee Services Limited- DTD dated 05-03-2012</t>
  </si>
  <si>
    <t>INE872A08BX9</t>
  </si>
  <si>
    <t>INE872A08BZ4</t>
  </si>
  <si>
    <t>INE872A08CA5</t>
  </si>
  <si>
    <t>Axis Trustee Services Limited- DTD dated 05-07-2017 - 1</t>
  </si>
  <si>
    <t>INE872A07UA9</t>
  </si>
  <si>
    <t>INE872A07UB7</t>
  </si>
  <si>
    <t>INE872A07UC5</t>
  </si>
  <si>
    <t>Axis Trustee Services Limited- DTD dated 05-07-2017 - 2</t>
  </si>
  <si>
    <t>INE872A07UI2</t>
  </si>
  <si>
    <t>INE872A07UJ0</t>
  </si>
  <si>
    <t>INE872A07UK8</t>
  </si>
  <si>
    <t>Axis Trustee Services Limited- DTD dated 06-03-2012</t>
  </si>
  <si>
    <t>INE872A07PV5</t>
  </si>
  <si>
    <t>INE872A07PY9</t>
  </si>
  <si>
    <t>INE872A07PZ6</t>
  </si>
  <si>
    <t>INE872A07QA7</t>
  </si>
  <si>
    <t>Axis Trustee Services Limited- DTD dated 07-09-2012 - 1</t>
  </si>
  <si>
    <t>INE872A07QD1</t>
  </si>
  <si>
    <t>Axis Trustee Services Limited- DTD dated 07-09-2012 - 2</t>
  </si>
  <si>
    <t>INE872A08CD9</t>
  </si>
  <si>
    <t>INE872A08CF4</t>
  </si>
  <si>
    <t>Axis Trustee Services Limited- DTD dated 07-12-2011</t>
  </si>
  <si>
    <t>INE872A07PL6</t>
  </si>
  <si>
    <t>INE872A07PQ5</t>
  </si>
  <si>
    <t>Axis Trustee Services Limited- DTD dated 09-08-2017</t>
  </si>
  <si>
    <t>INE881J08573</t>
  </si>
  <si>
    <t>INE881J08581</t>
  </si>
  <si>
    <t>INE881J08599</t>
  </si>
  <si>
    <t>INE881J08607</t>
  </si>
  <si>
    <t>INE881J08615</t>
  </si>
  <si>
    <t>INE881J08623</t>
  </si>
  <si>
    <t>INE881J08631</t>
  </si>
  <si>
    <t>INE881J08649</t>
  </si>
  <si>
    <t>INE881J08656</t>
  </si>
  <si>
    <t>Axis Trustee Services Limited- DTD dated 10-09-2013</t>
  </si>
  <si>
    <t>INE872A08DB1</t>
  </si>
  <si>
    <t>INE872A08DC9</t>
  </si>
  <si>
    <t>INE872A08DH8</t>
  </si>
  <si>
    <t>Axis Trustee Services Limited- DTD dated 16-05-2015</t>
  </si>
  <si>
    <t>INE881J07DX9</t>
  </si>
  <si>
    <t>Axis Trustee Services Limited- DTD dated 16-10-2012</t>
  </si>
  <si>
    <t>INE872A07QM2</t>
  </si>
  <si>
    <t>INE872A07QS9</t>
  </si>
  <si>
    <t>Axis Trustee Services Limited- DTD dated 16-12-2014</t>
  </si>
  <si>
    <t>INE872A07TP9</t>
  </si>
  <si>
    <t>Axis Trustee Services Limited- DTD dated 17-01-2017</t>
  </si>
  <si>
    <t>INE881J07EK4</t>
  </si>
  <si>
    <t>INE881J07EL2</t>
  </si>
  <si>
    <t>INE881J07EM0</t>
  </si>
  <si>
    <t>INE881J07EN8</t>
  </si>
  <si>
    <t>INE881J07EO6</t>
  </si>
  <si>
    <t>INE881J07EP3</t>
  </si>
  <si>
    <t>Axis Trustee Services Limited- DTD dated 20-03-2018 - 1</t>
  </si>
  <si>
    <t>INE872A07UN2</t>
  </si>
  <si>
    <t>INE872A07UO0</t>
  </si>
  <si>
    <t>INE872A07UP7</t>
  </si>
  <si>
    <t>INE872A07UQ5</t>
  </si>
  <si>
    <t>INE872A07UR3</t>
  </si>
  <si>
    <t>INE872A07US1</t>
  </si>
  <si>
    <t>Axis Trustee Services Limited- DTD dated 20-03-2018 - 2</t>
  </si>
  <si>
    <t>INE872A08DI6</t>
  </si>
  <si>
    <t>INE872A08DJ4</t>
  </si>
  <si>
    <t>INE872A08DK2</t>
  </si>
  <si>
    <t>Axis Trustee Services Limited- DTD dated 23-04-2013</t>
  </si>
  <si>
    <t>INE872A08CO6</t>
  </si>
  <si>
    <t>INE872A08CP3</t>
  </si>
  <si>
    <t>INE872A08CQ1</t>
  </si>
  <si>
    <t>INE872A08CT5</t>
  </si>
  <si>
    <t>INE872A08CW9</t>
  </si>
  <si>
    <t>INE872A08CY5</t>
  </si>
  <si>
    <t>Axis Trustee Services Limited- DTD dated 24-01-2019 - 2</t>
  </si>
  <si>
    <t>INE881J08698</t>
  </si>
  <si>
    <t>Axis Trustee Services Limited- DTD dated 24-01-2019 -1</t>
  </si>
  <si>
    <t>INE881J07FO3</t>
  </si>
  <si>
    <t>INE881J07FP0</t>
  </si>
  <si>
    <t>INE881J07FQ8</t>
  </si>
  <si>
    <t>INE881J07FR6</t>
  </si>
  <si>
    <t>INE881J07FS4</t>
  </si>
  <si>
    <t>INE881J07FT2</t>
  </si>
  <si>
    <t>Axis Trustee Services Limited- DTD dated 24-05-2018</t>
  </si>
  <si>
    <t>INE881J07FD6</t>
  </si>
  <si>
    <t>INE881J07FE4</t>
  </si>
  <si>
    <t>INE881J07FF1</t>
  </si>
  <si>
    <t>INE881J07FG9</t>
  </si>
  <si>
    <t>INE881J07FH7</t>
  </si>
  <si>
    <t>INE881J07FI5</t>
  </si>
  <si>
    <t>INE881J07FJ3</t>
  </si>
  <si>
    <t>INE881J07FK1</t>
  </si>
  <si>
    <t>INE881J07FL9</t>
  </si>
  <si>
    <t>Axis Trustee Services Limited- DTD dated 26-06-2012</t>
  </si>
  <si>
    <t>INE872A08CB3</t>
  </si>
  <si>
    <t>Axis Trustee Services Limited- DTD dated 27-06-2014</t>
  </si>
  <si>
    <t>INE872A07TE3</t>
  </si>
  <si>
    <t>Axis Trustee Services Limited- DTD dated 31-01-2013</t>
  </si>
  <si>
    <t>INE872A07RC1</t>
  </si>
  <si>
    <t>INE872A07RE7</t>
  </si>
  <si>
    <t>Total</t>
  </si>
  <si>
    <t xml:space="preserve">Sl No. </t>
  </si>
  <si>
    <t>Frequency</t>
  </si>
  <si>
    <t>Principle</t>
  </si>
  <si>
    <t>Rate</t>
  </si>
  <si>
    <t>Default Rate</t>
  </si>
  <si>
    <t>Last Paid date/ Issue date (cumulative)</t>
  </si>
  <si>
    <t>Default Date/ Maturity Date (cumulative)</t>
  </si>
  <si>
    <t>Insolvency Date</t>
  </si>
  <si>
    <t>Number of Days for Interest</t>
  </si>
  <si>
    <t>Number of Days for Default</t>
  </si>
  <si>
    <t>Number of Days for Interest (in year)</t>
  </si>
  <si>
    <t>Number of Days for Default (in Year)</t>
  </si>
  <si>
    <t xml:space="preserve">Interest </t>
  </si>
  <si>
    <t>Default Interest</t>
  </si>
  <si>
    <t>Consolidated for 0.25 - ATSL</t>
  </si>
  <si>
    <t>As per Admin</t>
  </si>
  <si>
    <t>Difference</t>
  </si>
  <si>
    <t>Annual</t>
  </si>
  <si>
    <t>Monthly</t>
  </si>
  <si>
    <t>Cumulative</t>
  </si>
  <si>
    <t>Secured/ Unsecured</t>
  </si>
  <si>
    <t>Unsecured</t>
  </si>
  <si>
    <t>Secured</t>
  </si>
  <si>
    <t>Cash</t>
  </si>
  <si>
    <t>NARCL-45.11%</t>
  </si>
  <si>
    <t>Authum-33.10%</t>
  </si>
  <si>
    <t>Varde-41.53%</t>
  </si>
  <si>
    <t>Post Haircut</t>
  </si>
  <si>
    <t>NCD</t>
  </si>
  <si>
    <t>OCD</t>
  </si>
  <si>
    <t>Debenture Holders to enter principal amount here</t>
  </si>
  <si>
    <t>Resolution Scheme I - NARCL</t>
  </si>
  <si>
    <t>Resolution Scheme II - Authum</t>
  </si>
  <si>
    <t>Resolution Scheme III - Varde</t>
  </si>
  <si>
    <t>Debenture Holders to enter ISIN number here</t>
  </si>
  <si>
    <t>Future value of NCD</t>
  </si>
  <si>
    <t>Resolution Scheme III - VFSI+Arena</t>
  </si>
  <si>
    <t>Uncommitted SEFL OCD</t>
  </si>
  <si>
    <t>Uncommitted Profit Sharing OCD</t>
  </si>
  <si>
    <t xml:space="preserve">Note: This is an indicative calculation sheet devised by ATSL to enable the debenture holders to calculate their approximate expected payout.It is prepared on the basis of data shared by COC advisors, and investors are requested to refer to the VDR for detailed documents. Please note it is not a confirmation or assuarance of final  payout. Further this calculation is subject to the outcome of the e-voting and ongoing CIRP Process. </t>
  </si>
  <si>
    <r>
      <t xml:space="preserve">Please enter </t>
    </r>
    <r>
      <rPr>
        <b/>
        <sz val="10"/>
        <color rgb="FFFF0000"/>
        <rFont val="Book Antiqua"/>
        <family val="1"/>
      </rPr>
      <t>PRINCIPAL AMT</t>
    </r>
    <r>
      <rPr>
        <b/>
        <sz val="10"/>
        <color theme="1"/>
        <rFont val="Book Antiqua"/>
        <family val="1"/>
      </rPr>
      <t xml:space="preserve"> here </t>
    </r>
    <r>
      <rPr>
        <b/>
        <sz val="10"/>
        <color rgb="FFFF0000"/>
        <rFont val="Book Antiqua"/>
        <family val="1"/>
      </rPr>
      <t xml:space="preserve">                               </t>
    </r>
    <r>
      <rPr>
        <b/>
        <sz val="12"/>
        <color rgb="FFFF0000"/>
        <rFont val="Book Antiqua"/>
        <family val="1"/>
      </rPr>
      <t xml:space="preserve"> </t>
    </r>
    <r>
      <rPr>
        <b/>
        <sz val="12"/>
        <color rgb="FFFF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</si>
</sst>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409]mmmm\ d\,\ yyyy;@"/>
    <numFmt numFmtId="166" formatCode="0.0%"/>
    <numFmt numFmtId="167" formatCode="_ * #,##0.0_ ;_ * \-#,##0.0_ ;_ * &quot;-&quot;??_ ;_ @_ "/>
    <numFmt numFmtId="168"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name val="Times New Roman"/>
      <family val="1"/>
    </font>
    <font>
      <sz val="11"/>
      <color theme="1"/>
      <name val="Times New Roman"/>
      <family val="1"/>
    </font>
    <font>
      <sz val="11"/>
      <color rgb="FFFF0000"/>
      <name val="Times New Roman"/>
      <family val="1"/>
    </font>
    <font>
      <sz val="11"/>
      <name val="Times New Roman"/>
      <family val="1"/>
    </font>
    <font>
      <sz val="10"/>
      <color theme="1"/>
      <name val="Book Antiqua"/>
      <family val="1"/>
    </font>
    <font>
      <b/>
      <sz val="10"/>
      <color theme="1"/>
      <name val="Book Antiqua"/>
      <family val="1"/>
    </font>
    <font>
      <sz val="10"/>
      <color rgb="FF000000"/>
      <name val="Book Antiqua"/>
      <family val="1"/>
    </font>
    <font>
      <b/>
      <sz val="10"/>
      <name val="Book Antiqua"/>
      <family val="1"/>
    </font>
    <font>
      <sz val="10"/>
      <name val="Book Antiqua"/>
      <family val="1"/>
    </font>
    <font>
      <b/>
      <i/>
      <sz val="10"/>
      <color rgb="FFFF0000"/>
      <name val="Book Antiqua"/>
      <family val="1"/>
    </font>
    <font>
      <b/>
      <sz val="10"/>
      <color rgb="FFFF0000"/>
      <name val="Book Antiqua"/>
      <family val="1"/>
    </font>
    <font>
      <b/>
      <sz val="12"/>
      <color rgb="FFFF0000"/>
      <name val="Book Antiqua"/>
      <family val="1"/>
    </font>
    <font>
      <b/>
      <sz val="12"/>
      <color rgb="FFFF0000"/>
      <name val="Calibri"/>
      <family val="2"/>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4" fillId="0" borderId="1" xfId="0" applyFont="1" applyBorder="1" applyAlignment="1">
      <alignment vertical="center"/>
    </xf>
    <xf numFmtId="0" fontId="4" fillId="0" borderId="1" xfId="0" applyFont="1" applyBorder="1"/>
    <xf numFmtId="164" fontId="4" fillId="0" borderId="1" xfId="1" applyNumberFormat="1" applyFont="1" applyBorder="1"/>
    <xf numFmtId="164" fontId="4" fillId="0" borderId="1" xfId="1" applyNumberFormat="1" applyFont="1" applyBorder="1" applyAlignment="1">
      <alignment vertical="top"/>
    </xf>
    <xf numFmtId="164" fontId="4" fillId="0" borderId="1" xfId="1" applyNumberFormat="1" applyFont="1" applyFill="1" applyBorder="1"/>
    <xf numFmtId="0" fontId="4" fillId="0" borderId="1" xfId="0" applyFont="1" applyBorder="1" applyAlignment="1">
      <alignment horizontal="left" vertical="center"/>
    </xf>
    <xf numFmtId="164" fontId="4" fillId="0" borderId="1" xfId="1" applyNumberFormat="1" applyFont="1" applyBorder="1" applyAlignment="1">
      <alignment horizontal="left" vertical="top"/>
    </xf>
    <xf numFmtId="164" fontId="0" fillId="0" borderId="0" xfId="1" applyNumberFormat="1" applyFont="1"/>
    <xf numFmtId="0" fontId="0" fillId="0" borderId="1" xfId="0" applyBorder="1" applyAlignment="1">
      <alignment horizontal="center"/>
    </xf>
    <xf numFmtId="0" fontId="0" fillId="2" borderId="1" xfId="0"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164" fontId="3" fillId="2" borderId="1" xfId="1" applyNumberFormat="1" applyFont="1" applyFill="1" applyBorder="1" applyAlignment="1">
      <alignment horizontal="center"/>
    </xf>
    <xf numFmtId="164" fontId="3" fillId="2" borderId="1" xfId="1" applyNumberFormat="1" applyFont="1" applyFill="1" applyBorder="1" applyAlignment="1">
      <alignment horizontal="center" vertical="top"/>
    </xf>
    <xf numFmtId="0" fontId="2" fillId="2" borderId="1" xfId="0" applyFont="1" applyFill="1" applyBorder="1" applyAlignment="1">
      <alignment horizontal="center"/>
    </xf>
    <xf numFmtId="0" fontId="5" fillId="0" borderId="1" xfId="0" applyFont="1" applyBorder="1"/>
    <xf numFmtId="0" fontId="6" fillId="0" borderId="1" xfId="0" applyFont="1" applyBorder="1"/>
    <xf numFmtId="0" fontId="7" fillId="0" borderId="2" xfId="0" applyFont="1" applyBorder="1"/>
    <xf numFmtId="0" fontId="7" fillId="0" borderId="3" xfId="0" applyFont="1" applyBorder="1"/>
    <xf numFmtId="0" fontId="8" fillId="0" borderId="4" xfId="0" applyFont="1" applyBorder="1"/>
    <xf numFmtId="0" fontId="8" fillId="0" borderId="3" xfId="0" applyFont="1" applyBorder="1"/>
    <xf numFmtId="164" fontId="8" fillId="0" borderId="1" xfId="0" applyNumberFormat="1" applyFont="1" applyBorder="1"/>
    <xf numFmtId="9" fontId="8" fillId="0" borderId="2" xfId="2" applyFont="1" applyFill="1" applyBorder="1"/>
    <xf numFmtId="0" fontId="7" fillId="0" borderId="3" xfId="0" applyFont="1" applyBorder="1" applyAlignment="1">
      <alignment horizontal="center"/>
    </xf>
    <xf numFmtId="0" fontId="8" fillId="0" borderId="2" xfId="0" applyFont="1" applyBorder="1"/>
    <xf numFmtId="167" fontId="7" fillId="0" borderId="1" xfId="0" applyNumberFormat="1" applyFont="1" applyBorder="1" applyAlignment="1">
      <alignment horizontal="center"/>
    </xf>
    <xf numFmtId="9" fontId="8" fillId="0" borderId="2" xfId="2" applyFont="1" applyBorder="1"/>
    <xf numFmtId="43" fontId="7" fillId="0" borderId="1" xfId="0" applyNumberFormat="1" applyFont="1" applyBorder="1" applyAlignment="1">
      <alignment horizontal="center"/>
    </xf>
    <xf numFmtId="164" fontId="8" fillId="6" borderId="1" xfId="0" applyNumberFormat="1" applyFont="1" applyFill="1" applyBorder="1"/>
    <xf numFmtId="9" fontId="8" fillId="6" borderId="2" xfId="2" applyFont="1" applyFill="1" applyBorder="1"/>
    <xf numFmtId="9" fontId="8" fillId="6" borderId="2" xfId="2" applyFont="1" applyFill="1" applyBorder="1" applyAlignment="1">
      <alignment horizontal="center"/>
    </xf>
    <xf numFmtId="9" fontId="8" fillId="6" borderId="3" xfId="2" applyFont="1" applyFill="1" applyBorder="1" applyAlignment="1">
      <alignment horizontal="center"/>
    </xf>
    <xf numFmtId="9" fontId="8" fillId="6" borderId="4" xfId="2" applyFont="1" applyFill="1" applyBorder="1" applyAlignment="1">
      <alignment horizontal="center"/>
    </xf>
    <xf numFmtId="0" fontId="8" fillId="6" borderId="2" xfId="0" applyFont="1" applyFill="1" applyBorder="1"/>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6" borderId="4" xfId="0" applyFont="1" applyFill="1" applyBorder="1" applyAlignment="1">
      <alignment horizontal="center"/>
    </xf>
    <xf numFmtId="164" fontId="8" fillId="7" borderId="1" xfId="0" applyNumberFormat="1" applyFont="1" applyFill="1" applyBorder="1"/>
    <xf numFmtId="166" fontId="8" fillId="7" borderId="2" xfId="0" applyNumberFormat="1" applyFont="1" applyFill="1" applyBorder="1" applyAlignment="1">
      <alignment horizontal="center" wrapText="1"/>
    </xf>
    <xf numFmtId="166" fontId="8" fillId="7" borderId="3" xfId="2" applyNumberFormat="1" applyFont="1" applyFill="1" applyBorder="1" applyAlignment="1">
      <alignment horizontal="center" wrapText="1"/>
    </xf>
    <xf numFmtId="166" fontId="8" fillId="7" borderId="4" xfId="2" applyNumberFormat="1" applyFont="1" applyFill="1" applyBorder="1" applyAlignment="1">
      <alignment horizontal="center" wrapText="1"/>
    </xf>
    <xf numFmtId="166" fontId="8" fillId="7" borderId="1" xfId="2" applyNumberFormat="1" applyFont="1" applyFill="1" applyBorder="1"/>
    <xf numFmtId="10" fontId="8" fillId="7" borderId="2" xfId="0" applyNumberFormat="1" applyFont="1" applyFill="1" applyBorder="1" applyAlignment="1">
      <alignment horizontal="center" wrapText="1"/>
    </xf>
    <xf numFmtId="168" fontId="8" fillId="7" borderId="3" xfId="2" applyNumberFormat="1" applyFont="1" applyFill="1" applyBorder="1" applyAlignment="1">
      <alignment horizontal="center" wrapText="1"/>
    </xf>
    <xf numFmtId="168" fontId="8" fillId="7" borderId="4" xfId="2" applyNumberFormat="1" applyFont="1" applyFill="1" applyBorder="1" applyAlignment="1">
      <alignment horizontal="center" wrapText="1"/>
    </xf>
    <xf numFmtId="168" fontId="8" fillId="7" borderId="1" xfId="2" applyNumberFormat="1" applyFont="1" applyFill="1" applyBorder="1"/>
    <xf numFmtId="0" fontId="8" fillId="7" borderId="2" xfId="0" applyFont="1" applyFill="1" applyBorder="1" applyAlignment="1">
      <alignment horizontal="center" wrapText="1"/>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164" fontId="8" fillId="8" borderId="1" xfId="0" applyNumberFormat="1" applyFont="1" applyFill="1" applyBorder="1"/>
    <xf numFmtId="166" fontId="8" fillId="8" borderId="2" xfId="2" applyNumberFormat="1" applyFont="1" applyFill="1" applyBorder="1" applyAlignment="1">
      <alignment horizontal="center"/>
    </xf>
    <xf numFmtId="166" fontId="8" fillId="8" borderId="3" xfId="2" applyNumberFormat="1" applyFont="1" applyFill="1" applyBorder="1" applyAlignment="1">
      <alignment horizontal="center"/>
    </xf>
    <xf numFmtId="166" fontId="8" fillId="8" borderId="4" xfId="2" applyNumberFormat="1" applyFont="1" applyFill="1" applyBorder="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8" fillId="8" borderId="4" xfId="0" applyFont="1" applyFill="1" applyBorder="1" applyAlignment="1">
      <alignment horizontal="center"/>
    </xf>
    <xf numFmtId="164" fontId="7" fillId="8" borderId="1" xfId="0" applyNumberFormat="1" applyFont="1" applyFill="1" applyBorder="1"/>
    <xf numFmtId="164" fontId="7" fillId="0" borderId="1" xfId="0" applyNumberFormat="1" applyFont="1" applyBorder="1"/>
    <xf numFmtId="164" fontId="7" fillId="6" borderId="1" xfId="0" applyNumberFormat="1" applyFont="1" applyFill="1" applyBorder="1" applyAlignment="1">
      <alignment horizontal="center"/>
    </xf>
    <xf numFmtId="164" fontId="7" fillId="6" borderId="1" xfId="0" applyNumberFormat="1" applyFont="1" applyFill="1" applyBorder="1"/>
    <xf numFmtId="164" fontId="7" fillId="7" borderId="1" xfId="0" applyNumberFormat="1" applyFont="1" applyFill="1" applyBorder="1" applyAlignment="1">
      <alignment horizontal="center"/>
    </xf>
    <xf numFmtId="164" fontId="7" fillId="7" borderId="1" xfId="0" applyNumberFormat="1" applyFont="1" applyFill="1" applyBorder="1"/>
    <xf numFmtId="0" fontId="7" fillId="0" borderId="0" xfId="0" applyFont="1"/>
    <xf numFmtId="0" fontId="8" fillId="0" borderId="0" xfId="0" applyFont="1"/>
    <xf numFmtId="164" fontId="7" fillId="0" borderId="0" xfId="0" applyNumberFormat="1" applyFont="1"/>
    <xf numFmtId="167" fontId="7" fillId="0" borderId="0" xfId="0" applyNumberFormat="1" applyFont="1"/>
    <xf numFmtId="167" fontId="7" fillId="5" borderId="0" xfId="0" applyNumberFormat="1" applyFont="1" applyFill="1" applyAlignment="1">
      <alignment horizontal="center"/>
    </xf>
    <xf numFmtId="0" fontId="11" fillId="0" borderId="1" xfId="0" applyFont="1" applyBorder="1" applyAlignment="1">
      <alignment horizontal="center" vertical="top"/>
    </xf>
    <xf numFmtId="43" fontId="9" fillId="3" borderId="1" xfId="1" applyFont="1" applyFill="1" applyBorder="1" applyAlignment="1">
      <alignment horizontal="center"/>
    </xf>
    <xf numFmtId="10" fontId="9" fillId="0" borderId="1" xfId="2" applyNumberFormat="1" applyFont="1" applyFill="1" applyBorder="1" applyAlignment="1">
      <alignment horizontal="center"/>
    </xf>
    <xf numFmtId="10" fontId="7" fillId="0" borderId="1" xfId="0" applyNumberFormat="1" applyFont="1" applyBorder="1" applyAlignment="1">
      <alignment horizontal="center"/>
    </xf>
    <xf numFmtId="165" fontId="7" fillId="0" borderId="1" xfId="0" applyNumberFormat="1" applyFont="1" applyBorder="1" applyAlignment="1">
      <alignment horizontal="center"/>
    </xf>
    <xf numFmtId="0" fontId="7" fillId="0" borderId="1" xfId="0" applyFont="1" applyBorder="1" applyAlignment="1">
      <alignment horizontal="center"/>
    </xf>
    <xf numFmtId="0" fontId="9" fillId="4" borderId="1" xfId="0" applyFont="1" applyFill="1" applyBorder="1" applyAlignment="1">
      <alignment horizontal="center"/>
    </xf>
    <xf numFmtId="10" fontId="9" fillId="0" borderId="1" xfId="0" applyNumberFormat="1" applyFont="1" applyFill="1" applyBorder="1" applyAlignment="1">
      <alignment horizontal="center"/>
    </xf>
    <xf numFmtId="10" fontId="7" fillId="0" borderId="1" xfId="0" applyNumberFormat="1" applyFont="1" applyFill="1" applyBorder="1" applyAlignment="1">
      <alignment horizontal="center"/>
    </xf>
    <xf numFmtId="3" fontId="9" fillId="4" borderId="1" xfId="0" applyNumberFormat="1" applyFont="1" applyFill="1" applyBorder="1" applyAlignment="1">
      <alignment horizontal="center"/>
    </xf>
    <xf numFmtId="0" fontId="9" fillId="0" borderId="1" xfId="0" applyFont="1" applyBorder="1" applyAlignment="1">
      <alignment horizontal="center"/>
    </xf>
    <xf numFmtId="0" fontId="11" fillId="0" borderId="6" xfId="0" applyFont="1" applyBorder="1" applyAlignment="1">
      <alignment horizontal="center" vertical="top"/>
    </xf>
    <xf numFmtId="43" fontId="9" fillId="3" borderId="6" xfId="1" applyFont="1" applyFill="1" applyBorder="1" applyAlignment="1">
      <alignment horizontal="center"/>
    </xf>
    <xf numFmtId="10" fontId="9" fillId="0" borderId="6" xfId="2" applyNumberFormat="1" applyFont="1" applyFill="1" applyBorder="1" applyAlignment="1">
      <alignment horizontal="center"/>
    </xf>
    <xf numFmtId="10" fontId="7" fillId="0" borderId="6" xfId="0" applyNumberFormat="1" applyFont="1" applyBorder="1" applyAlignment="1">
      <alignment horizontal="center"/>
    </xf>
    <xf numFmtId="165" fontId="7" fillId="0" borderId="6" xfId="0" applyNumberFormat="1" applyFont="1" applyBorder="1" applyAlignment="1">
      <alignment horizontal="center"/>
    </xf>
    <xf numFmtId="0" fontId="7" fillId="0" borderId="6" xfId="0" applyFont="1" applyBorder="1" applyAlignment="1">
      <alignment horizontal="center"/>
    </xf>
    <xf numFmtId="43" fontId="7" fillId="0" borderId="6" xfId="0" applyNumberFormat="1" applyFont="1" applyBorder="1" applyAlignment="1">
      <alignment horizontal="center"/>
    </xf>
    <xf numFmtId="164" fontId="7" fillId="0" borderId="6" xfId="0" applyNumberFormat="1" applyFont="1" applyBorder="1" applyAlignment="1">
      <alignment horizontal="center"/>
    </xf>
    <xf numFmtId="0" fontId="7" fillId="0" borderId="7" xfId="0" applyFont="1" applyFill="1" applyBorder="1"/>
    <xf numFmtId="0" fontId="7" fillId="0" borderId="8" xfId="0" applyFont="1" applyFill="1" applyBorder="1"/>
    <xf numFmtId="0" fontId="7" fillId="0" borderId="9" xfId="0" applyFont="1" applyFill="1" applyBorder="1"/>
    <xf numFmtId="0" fontId="7" fillId="0" borderId="0" xfId="0" applyFont="1" applyFill="1" applyBorder="1"/>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0" fontId="7" fillId="0" borderId="5" xfId="0" applyFont="1" applyFill="1" applyBorder="1"/>
    <xf numFmtId="0" fontId="7" fillId="0" borderId="11" xfId="0" applyFont="1" applyFill="1" applyBorder="1"/>
    <xf numFmtId="0" fontId="10"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7" xfId="0" applyFont="1" applyFill="1" applyBorder="1" applyProtection="1"/>
    <xf numFmtId="0" fontId="7" fillId="0" borderId="5" xfId="0" applyFont="1" applyFill="1" applyBorder="1" applyProtection="1"/>
    <xf numFmtId="0" fontId="7" fillId="0" borderId="8" xfId="0" applyFont="1" applyFill="1" applyBorder="1" applyProtection="1"/>
    <xf numFmtId="0" fontId="8"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11" fillId="0" borderId="6" xfId="0" applyFont="1" applyBorder="1" applyAlignment="1" applyProtection="1">
      <alignment horizontal="center" vertical="top"/>
    </xf>
    <xf numFmtId="10" fontId="9" fillId="0" borderId="6" xfId="2" applyNumberFormat="1" applyFont="1" applyFill="1" applyBorder="1" applyAlignment="1" applyProtection="1">
      <alignment horizontal="center"/>
    </xf>
    <xf numFmtId="0" fontId="11" fillId="0" borderId="1" xfId="0" applyFont="1" applyBorder="1" applyAlignment="1" applyProtection="1">
      <alignment horizontal="center" vertical="top"/>
    </xf>
    <xf numFmtId="10" fontId="9" fillId="0" borderId="1" xfId="2" applyNumberFormat="1" applyFont="1" applyFill="1" applyBorder="1" applyAlignment="1" applyProtection="1">
      <alignment horizontal="center"/>
    </xf>
    <xf numFmtId="10" fontId="9" fillId="0" borderId="1" xfId="0" applyNumberFormat="1" applyFont="1" applyFill="1" applyBorder="1" applyAlignment="1" applyProtection="1">
      <alignment horizontal="center"/>
    </xf>
    <xf numFmtId="10" fontId="7" fillId="0" borderId="1" xfId="0" applyNumberFormat="1" applyFont="1" applyFill="1" applyBorder="1" applyAlignment="1" applyProtection="1">
      <alignment horizontal="center"/>
    </xf>
    <xf numFmtId="0" fontId="8" fillId="8" borderId="1" xfId="0" applyFont="1" applyFill="1" applyBorder="1" applyAlignment="1" applyProtection="1">
      <alignment horizontal="center" vertical="center"/>
    </xf>
    <xf numFmtId="0" fontId="8" fillId="8"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164" fontId="7" fillId="8" borderId="1" xfId="0" applyNumberFormat="1" applyFont="1" applyFill="1" applyBorder="1" applyProtection="1"/>
    <xf numFmtId="164" fontId="7" fillId="6" borderId="1" xfId="0" applyNumberFormat="1" applyFont="1" applyFill="1" applyBorder="1" applyProtection="1"/>
    <xf numFmtId="164" fontId="7" fillId="7" borderId="1" xfId="0" applyNumberFormat="1" applyFont="1" applyFill="1" applyBorder="1" applyProtection="1"/>
    <xf numFmtId="1" fontId="7" fillId="0" borderId="6" xfId="0" applyNumberFormat="1" applyFont="1" applyBorder="1" applyAlignment="1" applyProtection="1">
      <alignment horizontal="center" vertical="center"/>
      <protection locked="0"/>
    </xf>
    <xf numFmtId="0" fontId="4" fillId="0" borderId="1" xfId="0" applyFont="1" applyBorder="1" applyAlignment="1">
      <alignment horizontal="left" vertical="center"/>
    </xf>
    <xf numFmtId="167" fontId="7" fillId="0" borderId="0" xfId="0" applyNumberFormat="1" applyFont="1" applyAlignment="1">
      <alignment horizontal="center"/>
    </xf>
    <xf numFmtId="167" fontId="7" fillId="5" borderId="0" xfId="0" applyNumberFormat="1" applyFont="1" applyFill="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8" fillId="8" borderId="4"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8" fillId="7" borderId="2"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wrapText="1"/>
    </xf>
    <xf numFmtId="0" fontId="12" fillId="0" borderId="0" xfId="0" applyFont="1" applyAlignment="1" applyProtection="1">
      <alignment horizontal="left" vertical="top" wrapText="1"/>
    </xf>
    <xf numFmtId="0" fontId="8" fillId="7" borderId="2" xfId="0" applyFont="1" applyFill="1" applyBorder="1" applyAlignment="1" applyProtection="1">
      <alignment horizontal="center"/>
    </xf>
    <xf numFmtId="0" fontId="8" fillId="7" borderId="3" xfId="0" applyFont="1" applyFill="1" applyBorder="1" applyAlignment="1" applyProtection="1">
      <alignment horizontal="center"/>
    </xf>
    <xf numFmtId="0" fontId="8" fillId="7" borderId="4" xfId="0" applyFont="1" applyFill="1" applyBorder="1" applyAlignment="1" applyProtection="1">
      <alignment horizontal="center"/>
    </xf>
    <xf numFmtId="0" fontId="8" fillId="8" borderId="2" xfId="0" applyFont="1" applyFill="1" applyBorder="1" applyAlignment="1" applyProtection="1">
      <alignment horizontal="center"/>
    </xf>
    <xf numFmtId="0" fontId="8" fillId="8" borderId="3" xfId="0" applyFont="1" applyFill="1" applyBorder="1" applyAlignment="1" applyProtection="1">
      <alignment horizontal="center"/>
    </xf>
    <xf numFmtId="0" fontId="8" fillId="8" borderId="4" xfId="0" applyFont="1" applyFill="1" applyBorder="1" applyAlignment="1" applyProtection="1">
      <alignment horizontal="center"/>
    </xf>
    <xf numFmtId="0" fontId="8" fillId="6" borderId="2" xfId="0" applyFont="1" applyFill="1" applyBorder="1" applyAlignment="1" applyProtection="1">
      <alignment horizontal="center"/>
    </xf>
    <xf numFmtId="0" fontId="8" fillId="6" borderId="3" xfId="0" applyFont="1" applyFill="1" applyBorder="1" applyAlignment="1" applyProtection="1">
      <alignment horizontal="center"/>
    </xf>
    <xf numFmtId="0" fontId="8" fillId="6" borderId="4" xfId="0" applyFont="1" applyFill="1" applyBorder="1" applyAlignment="1" applyProtection="1">
      <alignment horizontal="center"/>
    </xf>
    <xf numFmtId="0" fontId="7" fillId="0" borderId="0" xfId="0" applyFont="1" applyProtection="1"/>
    <xf numFmtId="0" fontId="7" fillId="0" borderId="1" xfId="0" applyFont="1" applyBorder="1" applyAlignment="1" applyProtection="1">
      <alignment horizontal="center"/>
    </xf>
    <xf numFmtId="10" fontId="7" fillId="0" borderId="1" xfId="0" applyNumberFormat="1" applyFont="1" applyBorder="1" applyAlignment="1" applyProtection="1">
      <alignment horizontal="center"/>
    </xf>
    <xf numFmtId="165" fontId="7" fillId="0" borderId="1" xfId="0" applyNumberFormat="1" applyFont="1" applyBorder="1" applyAlignment="1" applyProtection="1">
      <alignment horizontal="center"/>
    </xf>
    <xf numFmtId="43" fontId="7" fillId="0" borderId="1" xfId="0" applyNumberFormat="1" applyFont="1" applyBorder="1" applyAlignment="1" applyProtection="1">
      <alignment horizontal="center"/>
    </xf>
    <xf numFmtId="167" fontId="7" fillId="0" borderId="0" xfId="0" applyNumberFormat="1" applyFont="1" applyProtection="1"/>
    <xf numFmtId="167" fontId="7" fillId="0" borderId="1" xfId="0" applyNumberFormat="1" applyFont="1" applyBorder="1" applyAlignment="1" applyProtection="1">
      <alignment horizontal="center"/>
    </xf>
    <xf numFmtId="164" fontId="7" fillId="0" borderId="1" xfId="0" applyNumberFormat="1" applyFont="1" applyBorder="1" applyProtection="1"/>
    <xf numFmtId="164" fontId="7" fillId="6" borderId="1" xfId="0" applyNumberFormat="1" applyFont="1" applyFill="1" applyBorder="1" applyAlignment="1" applyProtection="1">
      <alignment horizontal="center"/>
    </xf>
    <xf numFmtId="164" fontId="7" fillId="0" borderId="4" xfId="0" applyNumberFormat="1" applyFont="1" applyBorder="1" applyProtection="1"/>
    <xf numFmtId="164" fontId="7" fillId="7" borderId="1" xfId="0" applyNumberFormat="1" applyFont="1" applyFill="1" applyBorder="1" applyAlignment="1" applyProtection="1">
      <alignment horizontal="center"/>
    </xf>
    <xf numFmtId="0" fontId="7" fillId="0" borderId="9" xfId="0" applyFont="1" applyFill="1" applyBorder="1" applyProtection="1"/>
    <xf numFmtId="0" fontId="7" fillId="0" borderId="11" xfId="0" applyFont="1" applyFill="1" applyBorder="1" applyProtection="1"/>
    <xf numFmtId="0" fontId="7" fillId="0" borderId="0" xfId="0" applyFont="1" applyFill="1" applyBorder="1" applyProtection="1"/>
    <xf numFmtId="0" fontId="8" fillId="6" borderId="1" xfId="0" applyFont="1" applyFill="1" applyBorder="1" applyAlignment="1" applyProtection="1"/>
    <xf numFmtId="0" fontId="8" fillId="7" borderId="1" xfId="0" applyFont="1" applyFill="1" applyBorder="1" applyAlignment="1" applyProtection="1">
      <alignment wrapText="1"/>
    </xf>
    <xf numFmtId="164" fontId="8" fillId="8" borderId="1" xfId="0" applyNumberFormat="1" applyFont="1" applyFill="1" applyBorder="1" applyProtection="1"/>
    <xf numFmtId="164" fontId="8" fillId="6" borderId="1" xfId="0" applyNumberFormat="1" applyFont="1" applyFill="1" applyBorder="1" applyProtection="1"/>
    <xf numFmtId="164" fontId="8" fillId="7" borderId="1" xfId="0" applyNumberFormat="1" applyFont="1" applyFill="1" applyBorder="1" applyProtection="1"/>
    <xf numFmtId="166" fontId="8" fillId="8" borderId="2" xfId="2" applyNumberFormat="1" applyFont="1" applyFill="1" applyBorder="1" applyAlignment="1" applyProtection="1">
      <alignment horizontal="center"/>
    </xf>
    <xf numFmtId="166" fontId="8" fillId="8" borderId="3" xfId="2" applyNumberFormat="1" applyFont="1" applyFill="1" applyBorder="1" applyAlignment="1" applyProtection="1">
      <alignment horizontal="center"/>
    </xf>
    <xf numFmtId="166" fontId="8" fillId="8" borderId="4" xfId="2" applyNumberFormat="1" applyFont="1" applyFill="1" applyBorder="1" applyAlignment="1" applyProtection="1">
      <alignment horizontal="center"/>
    </xf>
    <xf numFmtId="9" fontId="8" fillId="6" borderId="1" xfId="2" applyFont="1" applyFill="1" applyBorder="1" applyAlignment="1" applyProtection="1">
      <alignment horizontal="center"/>
    </xf>
    <xf numFmtId="166" fontId="8" fillId="7" borderId="1" xfId="2" applyNumberFormat="1" applyFont="1" applyFill="1" applyBorder="1" applyAlignment="1" applyProtection="1">
      <alignment horizontal="center" wrapText="1"/>
    </xf>
    <xf numFmtId="166" fontId="8" fillId="7" borderId="1" xfId="2" applyNumberFormat="1" applyFont="1" applyFill="1" applyBorder="1" applyProtection="1"/>
    <xf numFmtId="168" fontId="8" fillId="7" borderId="1" xfId="2" applyNumberFormat="1" applyFont="1" applyFill="1" applyBorder="1" applyAlignment="1" applyProtection="1">
      <alignment horizontal="center" wrapText="1"/>
    </xf>
    <xf numFmtId="168" fontId="8" fillId="7" borderId="1" xfId="2" applyNumberFormat="1" applyFont="1" applyFill="1" applyBorder="1" applyProtection="1"/>
    <xf numFmtId="43" fontId="9" fillId="3" borderId="1" xfId="1" applyFont="1" applyFill="1" applyBorder="1" applyAlignment="1" applyProtection="1">
      <alignment horizontal="center"/>
    </xf>
    <xf numFmtId="167" fontId="7" fillId="0" borderId="0" xfId="0" applyNumberFormat="1" applyFont="1" applyAlignment="1" applyProtection="1">
      <alignment horizontal="center"/>
    </xf>
    <xf numFmtId="0" fontId="9" fillId="4" borderId="1" xfId="0" applyFont="1" applyFill="1" applyBorder="1" applyAlignment="1" applyProtection="1">
      <alignment horizontal="center"/>
    </xf>
    <xf numFmtId="167" fontId="7" fillId="5" borderId="0" xfId="0" applyNumberFormat="1" applyFont="1" applyFill="1" applyAlignment="1" applyProtection="1">
      <alignment horizontal="center"/>
    </xf>
    <xf numFmtId="0" fontId="9" fillId="0" borderId="1" xfId="0" applyFont="1" applyBorder="1" applyAlignment="1" applyProtection="1">
      <alignment horizontal="center"/>
    </xf>
    <xf numFmtId="167" fontId="7" fillId="5" borderId="0" xfId="0" applyNumberFormat="1" applyFont="1" applyFill="1" applyAlignment="1" applyProtection="1">
      <alignment horizontal="center"/>
    </xf>
    <xf numFmtId="3" fontId="9" fillId="4" borderId="1" xfId="0" applyNumberFormat="1" applyFont="1" applyFill="1" applyBorder="1" applyAlignment="1" applyProtection="1">
      <alignment horizontal="center"/>
    </xf>
    <xf numFmtId="0" fontId="7" fillId="0" borderId="2" xfId="0" applyFont="1" applyBorder="1" applyProtection="1"/>
    <xf numFmtId="0" fontId="7" fillId="0" borderId="3" xfId="0" applyFont="1" applyBorder="1" applyProtection="1"/>
    <xf numFmtId="0" fontId="8" fillId="0" borderId="4" xfId="0" applyFont="1" applyBorder="1" applyProtection="1"/>
    <xf numFmtId="0" fontId="8" fillId="7" borderId="1" xfId="0" applyFont="1" applyFill="1" applyBorder="1" applyAlignment="1" applyProtection="1"/>
    <xf numFmtId="0" fontId="8" fillId="0" borderId="3" xfId="0" applyFont="1" applyBorder="1" applyProtection="1"/>
    <xf numFmtId="164" fontId="8" fillId="0" borderId="1" xfId="0" applyNumberFormat="1" applyFont="1" applyBorder="1" applyProtection="1"/>
    <xf numFmtId="0" fontId="8" fillId="0" borderId="0" xfId="0" applyFont="1" applyProtection="1"/>
    <xf numFmtId="9" fontId="8" fillId="0" borderId="2" xfId="2" applyFont="1" applyFill="1" applyBorder="1" applyProtection="1"/>
    <xf numFmtId="9" fontId="8" fillId="6" borderId="1" xfId="2" applyFont="1" applyFill="1" applyBorder="1" applyProtection="1"/>
    <xf numFmtId="0" fontId="7" fillId="0" borderId="3" xfId="0" applyFont="1" applyBorder="1" applyAlignment="1" applyProtection="1">
      <alignment horizontal="center"/>
    </xf>
    <xf numFmtId="166" fontId="8" fillId="7" borderId="1" xfId="0" applyNumberFormat="1" applyFont="1" applyFill="1" applyBorder="1" applyAlignment="1" applyProtection="1">
      <alignment horizontal="center" wrapText="1"/>
    </xf>
    <xf numFmtId="9" fontId="8" fillId="0" borderId="2" xfId="2" applyFont="1" applyBorder="1" applyProtection="1"/>
    <xf numFmtId="10" fontId="8" fillId="7" borderId="1" xfId="0" applyNumberFormat="1" applyFont="1" applyFill="1" applyBorder="1" applyAlignment="1" applyProtection="1">
      <alignment horizontal="center" wrapText="1"/>
    </xf>
    <xf numFmtId="0" fontId="10" fillId="0" borderId="10" xfId="0" applyFont="1" applyFill="1" applyBorder="1" applyAlignment="1" applyProtection="1">
      <alignment horizontal="center" vertical="center" wrapText="1"/>
    </xf>
    <xf numFmtId="10" fontId="8" fillId="0" borderId="10" xfId="0" applyNumberFormat="1" applyFont="1" applyFill="1" applyBorder="1" applyAlignment="1" applyProtection="1">
      <alignment horizontal="center" vertical="center" wrapText="1"/>
    </xf>
    <xf numFmtId="165" fontId="8" fillId="0" borderId="10" xfId="0" applyNumberFormat="1" applyFont="1" applyFill="1" applyBorder="1" applyAlignment="1" applyProtection="1">
      <alignment horizontal="center" vertical="center" wrapText="1"/>
    </xf>
    <xf numFmtId="0" fontId="8" fillId="0" borderId="2" xfId="0" applyFont="1" applyBorder="1" applyProtection="1"/>
    <xf numFmtId="0" fontId="7" fillId="0" borderId="1" xfId="0" applyFont="1" applyBorder="1" applyAlignment="1" applyProtection="1">
      <alignment horizontal="center" vertical="center" wrapText="1"/>
    </xf>
    <xf numFmtId="0" fontId="8" fillId="6" borderId="1" xfId="0" applyFont="1" applyFill="1" applyBorder="1" applyAlignment="1" applyProtection="1">
      <alignment vertical="center" wrapText="1"/>
    </xf>
    <xf numFmtId="0" fontId="7" fillId="0" borderId="4" xfId="0" applyFont="1" applyBorder="1" applyAlignment="1" applyProtection="1">
      <alignment horizontal="center" vertical="center" wrapText="1"/>
    </xf>
    <xf numFmtId="43" fontId="9" fillId="3" borderId="6" xfId="1" applyFont="1" applyFill="1" applyBorder="1" applyAlignment="1" applyProtection="1">
      <alignment horizontal="center"/>
    </xf>
    <xf numFmtId="10" fontId="7" fillId="0" borderId="6" xfId="0" applyNumberFormat="1" applyFont="1" applyBorder="1" applyAlignment="1" applyProtection="1">
      <alignment horizontal="center"/>
    </xf>
    <xf numFmtId="165" fontId="7" fillId="0" borderId="6" xfId="0" applyNumberFormat="1" applyFont="1" applyBorder="1" applyAlignment="1" applyProtection="1">
      <alignment horizontal="center"/>
    </xf>
    <xf numFmtId="0" fontId="7" fillId="0" borderId="6" xfId="0" applyFont="1" applyBorder="1" applyAlignment="1" applyProtection="1">
      <alignment horizontal="center"/>
    </xf>
    <xf numFmtId="43" fontId="7" fillId="0" borderId="6" xfId="0" applyNumberFormat="1" applyFont="1" applyBorder="1" applyAlignment="1" applyProtection="1">
      <alignment horizontal="center"/>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cellXfs>
  <cellStyles count="3">
    <cellStyle name="Comma" xfId="1" builtinId="3"/>
    <cellStyle name="Normal" xfId="0" builtinId="0"/>
    <cellStyle name="Percent" xfId="2" builtinId="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F08BE-5C25-47DB-9A9A-A867F25793B7}">
  <dimension ref="B2:H82"/>
  <sheetViews>
    <sheetView workbookViewId="0">
      <selection activeCell="E2" sqref="E2"/>
    </sheetView>
  </sheetViews>
  <sheetFormatPr defaultRowHeight="15" x14ac:dyDescent="0.25"/>
  <cols>
    <col min="2" max="2" width="6" bestFit="1" customWidth="1"/>
    <col min="3" max="3" width="48.85546875" bestFit="1" customWidth="1"/>
    <col min="4" max="4" width="14.7109375" bestFit="1" customWidth="1"/>
    <col min="5" max="5" width="18.140625" style="8" bestFit="1" customWidth="1"/>
    <col min="6" max="6" width="17.42578125" style="8" bestFit="1" customWidth="1"/>
    <col min="7" max="7" width="25.5703125" style="8" bestFit="1" customWidth="1"/>
    <col min="8" max="8" width="16.7109375" style="8" bestFit="1" customWidth="1"/>
  </cols>
  <sheetData>
    <row r="2" spans="2:8" x14ac:dyDescent="0.25">
      <c r="B2" s="15" t="s">
        <v>110</v>
      </c>
      <c r="C2" s="11" t="s">
        <v>0</v>
      </c>
      <c r="D2" s="12" t="s">
        <v>1</v>
      </c>
      <c r="E2" s="13" t="s">
        <v>2</v>
      </c>
      <c r="F2" s="13" t="s">
        <v>3</v>
      </c>
      <c r="G2" s="13" t="s">
        <v>4</v>
      </c>
      <c r="H2" s="13" t="s">
        <v>5</v>
      </c>
    </row>
    <row r="3" spans="2:8" x14ac:dyDescent="0.25">
      <c r="B3" s="9">
        <v>1</v>
      </c>
      <c r="C3" s="1" t="s">
        <v>6</v>
      </c>
      <c r="D3" s="2" t="s">
        <v>7</v>
      </c>
      <c r="E3" s="3">
        <v>50895000</v>
      </c>
      <c r="F3" s="3">
        <v>49236666.377451703</v>
      </c>
      <c r="G3" s="3"/>
      <c r="H3" s="3">
        <f t="shared" ref="H3:H34" si="0">E3-F3</f>
        <v>1658333.622548297</v>
      </c>
    </row>
    <row r="4" spans="2:8" x14ac:dyDescent="0.25">
      <c r="B4" s="9">
        <v>2</v>
      </c>
      <c r="C4" s="120" t="s">
        <v>8</v>
      </c>
      <c r="D4" s="2" t="s">
        <v>9</v>
      </c>
      <c r="E4" s="3">
        <v>329733036.44627285</v>
      </c>
      <c r="F4" s="3">
        <v>323949899.72735226</v>
      </c>
      <c r="G4" s="3"/>
      <c r="H4" s="4">
        <f t="shared" si="0"/>
        <v>5783136.7189205885</v>
      </c>
    </row>
    <row r="5" spans="2:8" x14ac:dyDescent="0.25">
      <c r="B5" s="9">
        <v>3</v>
      </c>
      <c r="C5" s="120"/>
      <c r="D5" s="2" t="s">
        <v>10</v>
      </c>
      <c r="E5" s="3">
        <v>120522000</v>
      </c>
      <c r="F5" s="3">
        <v>118043618.29014793</v>
      </c>
      <c r="G5" s="3"/>
      <c r="H5" s="4">
        <f t="shared" si="0"/>
        <v>2478381.7098520696</v>
      </c>
    </row>
    <row r="6" spans="2:8" x14ac:dyDescent="0.25">
      <c r="B6" s="9">
        <v>4</v>
      </c>
      <c r="C6" s="120"/>
      <c r="D6" s="2" t="s">
        <v>11</v>
      </c>
      <c r="E6" s="3">
        <v>55713000</v>
      </c>
      <c r="F6" s="3">
        <v>54352715.293779247</v>
      </c>
      <c r="G6" s="3"/>
      <c r="H6" s="4">
        <f t="shared" si="0"/>
        <v>1360284.7062207535</v>
      </c>
    </row>
    <row r="7" spans="2:8" x14ac:dyDescent="0.25">
      <c r="B7" s="9">
        <v>5</v>
      </c>
      <c r="C7" s="120" t="s">
        <v>12</v>
      </c>
      <c r="D7" s="2" t="s">
        <v>13</v>
      </c>
      <c r="E7" s="3">
        <v>786479500</v>
      </c>
      <c r="F7" s="3">
        <v>754790471.46673536</v>
      </c>
      <c r="G7" s="3"/>
      <c r="H7" s="4">
        <f t="shared" si="0"/>
        <v>31689028.533264637</v>
      </c>
    </row>
    <row r="8" spans="2:8" x14ac:dyDescent="0.25">
      <c r="B8" s="9">
        <v>6</v>
      </c>
      <c r="C8" s="120"/>
      <c r="D8" s="2" t="s">
        <v>14</v>
      </c>
      <c r="E8" s="3">
        <v>826010448.76602018</v>
      </c>
      <c r="F8" s="3">
        <v>812578601.55418921</v>
      </c>
      <c r="G8" s="3"/>
      <c r="H8" s="4">
        <f t="shared" si="0"/>
        <v>13431847.211830974</v>
      </c>
    </row>
    <row r="9" spans="2:8" x14ac:dyDescent="0.25">
      <c r="B9" s="9">
        <v>7</v>
      </c>
      <c r="C9" s="120"/>
      <c r="D9" s="2" t="s">
        <v>15</v>
      </c>
      <c r="E9" s="3">
        <v>1052175246.2482724</v>
      </c>
      <c r="F9" s="3">
        <v>1035060745.2464629</v>
      </c>
      <c r="G9" s="3"/>
      <c r="H9" s="4">
        <f t="shared" si="0"/>
        <v>17114501.001809478</v>
      </c>
    </row>
    <row r="10" spans="2:8" x14ac:dyDescent="0.25">
      <c r="B10" s="9">
        <v>8</v>
      </c>
      <c r="C10" s="120" t="s">
        <v>16</v>
      </c>
      <c r="D10" s="2" t="s">
        <v>17</v>
      </c>
      <c r="E10" s="3">
        <v>491631859.7177943</v>
      </c>
      <c r="F10" s="3">
        <v>490861202.62459093</v>
      </c>
      <c r="G10" s="3"/>
      <c r="H10" s="4">
        <f t="shared" si="0"/>
        <v>770657.0932033658</v>
      </c>
    </row>
    <row r="11" spans="2:8" x14ac:dyDescent="0.25">
      <c r="B11" s="9">
        <v>9</v>
      </c>
      <c r="C11" s="120"/>
      <c r="D11" s="2" t="s">
        <v>18</v>
      </c>
      <c r="E11" s="3">
        <v>1130439884.5440648</v>
      </c>
      <c r="F11" s="3">
        <v>1008077477.5429533</v>
      </c>
      <c r="G11" s="3"/>
      <c r="H11" s="4">
        <f t="shared" si="0"/>
        <v>122362407.00111151</v>
      </c>
    </row>
    <row r="12" spans="2:8" x14ac:dyDescent="0.25">
      <c r="B12" s="9">
        <v>10</v>
      </c>
      <c r="C12" s="120"/>
      <c r="D12" s="2" t="s">
        <v>19</v>
      </c>
      <c r="E12" s="5">
        <v>397787962.53378975</v>
      </c>
      <c r="F12" s="5">
        <v>397787962.53378975</v>
      </c>
      <c r="G12" s="5"/>
      <c r="H12" s="4">
        <f t="shared" si="0"/>
        <v>0</v>
      </c>
    </row>
    <row r="13" spans="2:8" x14ac:dyDescent="0.25">
      <c r="B13" s="9">
        <v>11</v>
      </c>
      <c r="C13" s="120" t="s">
        <v>20</v>
      </c>
      <c r="D13" s="2" t="s">
        <v>21</v>
      </c>
      <c r="E13" s="5">
        <v>442397795.18268722</v>
      </c>
      <c r="F13" s="5">
        <v>441675013.94099283</v>
      </c>
      <c r="G13" s="5"/>
      <c r="H13" s="4">
        <f t="shared" si="0"/>
        <v>722781.24169439077</v>
      </c>
    </row>
    <row r="14" spans="2:8" x14ac:dyDescent="0.25">
      <c r="B14" s="9">
        <v>12</v>
      </c>
      <c r="C14" s="120"/>
      <c r="D14" s="2" t="s">
        <v>22</v>
      </c>
      <c r="E14" s="5">
        <v>1349931138.4763441</v>
      </c>
      <c r="F14" s="5">
        <v>1326661218.5169384</v>
      </c>
      <c r="G14" s="5"/>
      <c r="H14" s="4">
        <f t="shared" si="0"/>
        <v>23269919.959405661</v>
      </c>
    </row>
    <row r="15" spans="2:8" x14ac:dyDescent="0.25">
      <c r="B15" s="9">
        <v>13</v>
      </c>
      <c r="C15" s="120"/>
      <c r="D15" s="2" t="s">
        <v>23</v>
      </c>
      <c r="E15" s="5">
        <v>319343708.29563159</v>
      </c>
      <c r="F15" s="5">
        <v>317801129.57329404</v>
      </c>
      <c r="G15" s="5"/>
      <c r="H15" s="4">
        <f t="shared" si="0"/>
        <v>1542578.722337544</v>
      </c>
    </row>
    <row r="16" spans="2:8" x14ac:dyDescent="0.25">
      <c r="B16" s="9">
        <v>14</v>
      </c>
      <c r="C16" s="120" t="s">
        <v>24</v>
      </c>
      <c r="D16" s="2" t="s">
        <v>25</v>
      </c>
      <c r="E16" s="5">
        <v>33548671.809999079</v>
      </c>
      <c r="F16" s="5">
        <v>32970027.018941261</v>
      </c>
      <c r="G16" s="5"/>
      <c r="H16" s="4">
        <f t="shared" si="0"/>
        <v>578644.79105781764</v>
      </c>
    </row>
    <row r="17" spans="2:8" x14ac:dyDescent="0.25">
      <c r="B17" s="9">
        <v>15</v>
      </c>
      <c r="C17" s="120"/>
      <c r="D17" s="2" t="s">
        <v>26</v>
      </c>
      <c r="E17" s="5">
        <v>173625264.51213023</v>
      </c>
      <c r="F17" s="5">
        <v>173625264.51213023</v>
      </c>
      <c r="G17" s="5"/>
      <c r="H17" s="4">
        <f t="shared" si="0"/>
        <v>0</v>
      </c>
    </row>
    <row r="18" spans="2:8" x14ac:dyDescent="0.25">
      <c r="B18" s="9">
        <v>16</v>
      </c>
      <c r="C18" s="120"/>
      <c r="D18" s="2" t="s">
        <v>27</v>
      </c>
      <c r="E18" s="3">
        <v>25383868.799972855</v>
      </c>
      <c r="F18" s="3">
        <v>24947560.114053525</v>
      </c>
      <c r="G18" s="3"/>
      <c r="H18" s="4">
        <f t="shared" si="0"/>
        <v>436308.68591932952</v>
      </c>
    </row>
    <row r="19" spans="2:8" x14ac:dyDescent="0.25">
      <c r="B19" s="9">
        <v>17</v>
      </c>
      <c r="C19" s="120"/>
      <c r="D19" s="2" t="s">
        <v>28</v>
      </c>
      <c r="E19" s="3">
        <v>173318460.85891578</v>
      </c>
      <c r="F19" s="3">
        <v>173318460.85891578</v>
      </c>
      <c r="G19" s="3"/>
      <c r="H19" s="4">
        <f t="shared" si="0"/>
        <v>0</v>
      </c>
    </row>
    <row r="20" spans="2:8" x14ac:dyDescent="0.25">
      <c r="B20" s="9">
        <v>18</v>
      </c>
      <c r="C20" s="6" t="s">
        <v>29</v>
      </c>
      <c r="D20" s="2" t="s">
        <v>30</v>
      </c>
      <c r="E20" s="3">
        <v>8271939.9531950168</v>
      </c>
      <c r="F20" s="3">
        <v>8131010.225223138</v>
      </c>
      <c r="G20" s="3"/>
      <c r="H20" s="7">
        <f t="shared" si="0"/>
        <v>140929.72797187883</v>
      </c>
    </row>
    <row r="21" spans="2:8" x14ac:dyDescent="0.25">
      <c r="B21" s="9">
        <v>19</v>
      </c>
      <c r="C21" s="120" t="s">
        <v>31</v>
      </c>
      <c r="D21" s="2" t="s">
        <v>32</v>
      </c>
      <c r="E21" s="3">
        <v>134006210.93028773</v>
      </c>
      <c r="F21" s="3">
        <v>131730338.3058161</v>
      </c>
      <c r="G21" s="3"/>
      <c r="H21" s="4">
        <f t="shared" si="0"/>
        <v>2275872.6244716346</v>
      </c>
    </row>
    <row r="22" spans="2:8" x14ac:dyDescent="0.25">
      <c r="B22" s="9">
        <v>20</v>
      </c>
      <c r="C22" s="120"/>
      <c r="D22" s="2" t="s">
        <v>33</v>
      </c>
      <c r="E22" s="3">
        <v>140138123.77529702</v>
      </c>
      <c r="F22" s="3">
        <v>137717077.50645906</v>
      </c>
      <c r="G22" s="3"/>
      <c r="H22" s="4">
        <f t="shared" si="0"/>
        <v>2421046.2688379586</v>
      </c>
    </row>
    <row r="23" spans="2:8" x14ac:dyDescent="0.25">
      <c r="B23" s="9">
        <v>21</v>
      </c>
      <c r="C23" s="120" t="s">
        <v>34</v>
      </c>
      <c r="D23" s="2" t="s">
        <v>35</v>
      </c>
      <c r="E23" s="3">
        <v>115064715.23024437</v>
      </c>
      <c r="F23" s="3">
        <v>113061566.03462769</v>
      </c>
      <c r="G23" s="3"/>
      <c r="H23" s="4">
        <f t="shared" si="0"/>
        <v>2003149.1956166774</v>
      </c>
    </row>
    <row r="24" spans="2:8" x14ac:dyDescent="0.25">
      <c r="B24" s="9">
        <v>22</v>
      </c>
      <c r="C24" s="120"/>
      <c r="D24" s="2" t="s">
        <v>36</v>
      </c>
      <c r="E24" s="3">
        <v>341700000</v>
      </c>
      <c r="F24" s="3">
        <v>333535403.20930964</v>
      </c>
      <c r="G24" s="3"/>
      <c r="H24" s="4">
        <f t="shared" si="0"/>
        <v>8164596.7906903625</v>
      </c>
    </row>
    <row r="25" spans="2:8" x14ac:dyDescent="0.25">
      <c r="B25" s="9">
        <v>23</v>
      </c>
      <c r="C25" s="120" t="s">
        <v>37</v>
      </c>
      <c r="D25" s="2" t="s">
        <v>38</v>
      </c>
      <c r="E25" s="3">
        <v>1931621364.1894586</v>
      </c>
      <c r="F25" s="3">
        <v>1922766009.4853942</v>
      </c>
      <c r="G25" s="3"/>
      <c r="H25" s="4">
        <f t="shared" si="0"/>
        <v>8855354.7040643692</v>
      </c>
    </row>
    <row r="26" spans="2:8" x14ac:dyDescent="0.25">
      <c r="B26" s="9">
        <v>24</v>
      </c>
      <c r="C26" s="120"/>
      <c r="D26" s="2" t="s">
        <v>39</v>
      </c>
      <c r="E26" s="3">
        <v>1770209316.3310814</v>
      </c>
      <c r="F26" s="3">
        <v>1739745169.7226799</v>
      </c>
      <c r="G26" s="3"/>
      <c r="H26" s="4">
        <f t="shared" si="0"/>
        <v>30464146.608401537</v>
      </c>
    </row>
    <row r="27" spans="2:8" x14ac:dyDescent="0.25">
      <c r="B27" s="9">
        <v>25</v>
      </c>
      <c r="C27" s="120"/>
      <c r="D27" s="16" t="s">
        <v>40</v>
      </c>
      <c r="E27" s="3">
        <v>447903801.61278677</v>
      </c>
      <c r="F27" s="3">
        <v>447903801.61278677</v>
      </c>
      <c r="G27" s="3"/>
      <c r="H27" s="4">
        <f t="shared" si="0"/>
        <v>0</v>
      </c>
    </row>
    <row r="28" spans="2:8" x14ac:dyDescent="0.25">
      <c r="B28" s="9">
        <v>26</v>
      </c>
      <c r="C28" s="120"/>
      <c r="D28" s="2" t="s">
        <v>41</v>
      </c>
      <c r="E28" s="3">
        <v>102183442.21624461</v>
      </c>
      <c r="F28" s="3">
        <v>101709550.27601235</v>
      </c>
      <c r="G28" s="3"/>
      <c r="H28" s="4">
        <f t="shared" si="0"/>
        <v>473891.94023226202</v>
      </c>
    </row>
    <row r="29" spans="2:8" x14ac:dyDescent="0.25">
      <c r="B29" s="9">
        <v>27</v>
      </c>
      <c r="C29" s="120"/>
      <c r="D29" s="2" t="s">
        <v>42</v>
      </c>
      <c r="E29" s="3">
        <v>135661754.46938422</v>
      </c>
      <c r="F29" s="3">
        <v>133329047.89454654</v>
      </c>
      <c r="G29" s="3"/>
      <c r="H29" s="4">
        <f t="shared" si="0"/>
        <v>2332706.5748376846</v>
      </c>
    </row>
    <row r="30" spans="2:8" x14ac:dyDescent="0.25">
      <c r="B30" s="9">
        <v>28</v>
      </c>
      <c r="C30" s="120"/>
      <c r="D30" s="16" t="s">
        <v>43</v>
      </c>
      <c r="E30" s="3">
        <v>40912044.300303623</v>
      </c>
      <c r="F30" s="3">
        <v>40912044.300303623</v>
      </c>
      <c r="G30" s="3"/>
      <c r="H30" s="4">
        <f t="shared" si="0"/>
        <v>0</v>
      </c>
    </row>
    <row r="31" spans="2:8" x14ac:dyDescent="0.25">
      <c r="B31" s="9">
        <v>29</v>
      </c>
      <c r="C31" s="120"/>
      <c r="D31" s="2" t="s">
        <v>44</v>
      </c>
      <c r="E31" s="3">
        <v>1279167716.6978698</v>
      </c>
      <c r="F31" s="3">
        <v>1273216506.3184242</v>
      </c>
      <c r="G31" s="3"/>
      <c r="H31" s="4">
        <f t="shared" si="0"/>
        <v>5951210.3794455528</v>
      </c>
    </row>
    <row r="32" spans="2:8" x14ac:dyDescent="0.25">
      <c r="B32" s="9">
        <v>30</v>
      </c>
      <c r="C32" s="120"/>
      <c r="D32" s="2" t="s">
        <v>45</v>
      </c>
      <c r="E32" s="3">
        <v>540289160.91043997</v>
      </c>
      <c r="F32" s="3">
        <v>531016547.73877549</v>
      </c>
      <c r="G32" s="3"/>
      <c r="H32" s="4">
        <f t="shared" si="0"/>
        <v>9272613.1716644764</v>
      </c>
    </row>
    <row r="33" spans="2:8" x14ac:dyDescent="0.25">
      <c r="B33" s="9">
        <v>31</v>
      </c>
      <c r="C33" s="120"/>
      <c r="D33" s="16" t="s">
        <v>46</v>
      </c>
      <c r="E33" s="3">
        <v>263184350.95954832</v>
      </c>
      <c r="F33" s="3">
        <v>263184350.95954832</v>
      </c>
      <c r="G33" s="3"/>
      <c r="H33" s="4">
        <f t="shared" si="0"/>
        <v>0</v>
      </c>
    </row>
    <row r="34" spans="2:8" x14ac:dyDescent="0.25">
      <c r="B34" s="9">
        <v>32</v>
      </c>
      <c r="C34" s="120" t="s">
        <v>47</v>
      </c>
      <c r="D34" s="2" t="s">
        <v>48</v>
      </c>
      <c r="E34" s="3">
        <v>121143553.2142631</v>
      </c>
      <c r="F34" s="3">
        <v>119052124.29701635</v>
      </c>
      <c r="G34" s="3"/>
      <c r="H34" s="4">
        <f t="shared" si="0"/>
        <v>2091428.917246744</v>
      </c>
    </row>
    <row r="35" spans="2:8" x14ac:dyDescent="0.25">
      <c r="B35" s="9">
        <v>33</v>
      </c>
      <c r="C35" s="120"/>
      <c r="D35" s="2" t="s">
        <v>49</v>
      </c>
      <c r="E35" s="3">
        <v>291210464.45736325</v>
      </c>
      <c r="F35" s="3">
        <v>286182991.09859705</v>
      </c>
      <c r="G35" s="3"/>
      <c r="H35" s="4">
        <f t="shared" ref="H35:H66" si="1">E35-F35</f>
        <v>5027473.3587661982</v>
      </c>
    </row>
    <row r="36" spans="2:8" x14ac:dyDescent="0.25">
      <c r="B36" s="9">
        <v>34</v>
      </c>
      <c r="C36" s="120"/>
      <c r="D36" s="2" t="s">
        <v>50</v>
      </c>
      <c r="E36" s="3">
        <v>266367315.06749928</v>
      </c>
      <c r="F36" s="3">
        <v>261746554.26829588</v>
      </c>
      <c r="G36" s="3"/>
      <c r="H36" s="4">
        <f t="shared" si="1"/>
        <v>4620760.7992033958</v>
      </c>
    </row>
    <row r="37" spans="2:8" x14ac:dyDescent="0.25">
      <c r="B37" s="9">
        <v>35</v>
      </c>
      <c r="C37" s="6" t="s">
        <v>51</v>
      </c>
      <c r="D37" s="2" t="s">
        <v>52</v>
      </c>
      <c r="E37" s="3">
        <v>382888087.29644871</v>
      </c>
      <c r="F37" s="3">
        <v>376185109.79256612</v>
      </c>
      <c r="G37" s="3"/>
      <c r="H37" s="7">
        <f t="shared" si="1"/>
        <v>6702977.503882587</v>
      </c>
    </row>
    <row r="38" spans="2:8" x14ac:dyDescent="0.25">
      <c r="B38" s="9">
        <v>36</v>
      </c>
      <c r="C38" s="120" t="s">
        <v>53</v>
      </c>
      <c r="D38" s="2" t="s">
        <v>54</v>
      </c>
      <c r="E38" s="3">
        <v>15090322.001664545</v>
      </c>
      <c r="F38" s="3">
        <v>14829346.86489097</v>
      </c>
      <c r="G38" s="3"/>
      <c r="H38" s="4">
        <f t="shared" si="1"/>
        <v>260975.1367735751</v>
      </c>
    </row>
    <row r="39" spans="2:8" x14ac:dyDescent="0.25">
      <c r="B39" s="9">
        <v>37</v>
      </c>
      <c r="C39" s="120"/>
      <c r="D39" s="2" t="s">
        <v>55</v>
      </c>
      <c r="E39" s="3">
        <v>226930077.18089533</v>
      </c>
      <c r="F39" s="3">
        <v>222929426.08262894</v>
      </c>
      <c r="G39" s="3"/>
      <c r="H39" s="4">
        <f t="shared" si="1"/>
        <v>4000651.0982663929</v>
      </c>
    </row>
    <row r="40" spans="2:8" x14ac:dyDescent="0.25">
      <c r="B40" s="9">
        <v>38</v>
      </c>
      <c r="C40" s="6" t="s">
        <v>56</v>
      </c>
      <c r="D40" s="2" t="s">
        <v>57</v>
      </c>
      <c r="E40" s="3">
        <v>212895000</v>
      </c>
      <c r="F40" s="3">
        <v>205721194.4018912</v>
      </c>
      <c r="G40" s="3"/>
      <c r="H40" s="7">
        <f t="shared" si="1"/>
        <v>7173805.5981087983</v>
      </c>
    </row>
    <row r="41" spans="2:8" x14ac:dyDescent="0.25">
      <c r="B41" s="9">
        <v>39</v>
      </c>
      <c r="C41" s="120" t="s">
        <v>58</v>
      </c>
      <c r="D41" s="2" t="s">
        <v>59</v>
      </c>
      <c r="E41" s="3">
        <v>555701253.66502094</v>
      </c>
      <c r="F41" s="3">
        <v>554826672.85125518</v>
      </c>
      <c r="G41" s="3"/>
      <c r="H41" s="4">
        <f t="shared" si="1"/>
        <v>874580.81376576424</v>
      </c>
    </row>
    <row r="42" spans="2:8" x14ac:dyDescent="0.25">
      <c r="B42" s="9">
        <v>40</v>
      </c>
      <c r="C42" s="120"/>
      <c r="D42" s="2" t="s">
        <v>60</v>
      </c>
      <c r="E42" s="3">
        <v>523907443.32875955</v>
      </c>
      <c r="F42" s="3">
        <v>523084514.85780847</v>
      </c>
      <c r="G42" s="3"/>
      <c r="H42" s="4">
        <f t="shared" si="1"/>
        <v>822928.47095108032</v>
      </c>
    </row>
    <row r="43" spans="2:8" x14ac:dyDescent="0.25">
      <c r="B43" s="9">
        <v>41</v>
      </c>
      <c r="C43" s="120"/>
      <c r="D43" s="2" t="s">
        <v>61</v>
      </c>
      <c r="E43" s="3">
        <v>507785801.5159176</v>
      </c>
      <c r="F43" s="3">
        <v>499079314.14265275</v>
      </c>
      <c r="G43" s="3"/>
      <c r="H43" s="4">
        <f t="shared" si="1"/>
        <v>8706487.3732648492</v>
      </c>
    </row>
    <row r="44" spans="2:8" x14ac:dyDescent="0.25">
      <c r="B44" s="9">
        <v>42</v>
      </c>
      <c r="C44" s="120"/>
      <c r="D44" s="2" t="s">
        <v>62</v>
      </c>
      <c r="E44" s="3">
        <v>2122151316.7480061</v>
      </c>
      <c r="F44" s="3">
        <v>2085887643.0054562</v>
      </c>
      <c r="G44" s="3"/>
      <c r="H44" s="4">
        <f t="shared" si="1"/>
        <v>36263673.742549896</v>
      </c>
    </row>
    <row r="45" spans="2:8" x14ac:dyDescent="0.25">
      <c r="B45" s="9">
        <v>43</v>
      </c>
      <c r="C45" s="120"/>
      <c r="D45" s="2" t="s">
        <v>63</v>
      </c>
      <c r="E45" s="3">
        <v>2303368.727142062</v>
      </c>
      <c r="F45" s="3">
        <v>2303368.727142062</v>
      </c>
      <c r="G45" s="3"/>
      <c r="H45" s="4">
        <f t="shared" si="1"/>
        <v>0</v>
      </c>
    </row>
    <row r="46" spans="2:8" x14ac:dyDescent="0.25">
      <c r="B46" s="9">
        <v>44</v>
      </c>
      <c r="C46" s="120"/>
      <c r="D46" s="2" t="s">
        <v>64</v>
      </c>
      <c r="E46" s="3">
        <v>268167511.1326783</v>
      </c>
      <c r="F46" s="3">
        <v>268167511.13267735</v>
      </c>
      <c r="G46" s="3"/>
      <c r="H46" s="4">
        <f t="shared" si="1"/>
        <v>9.5367431640625E-7</v>
      </c>
    </row>
    <row r="47" spans="2:8" x14ac:dyDescent="0.25">
      <c r="B47" s="9">
        <v>45</v>
      </c>
      <c r="C47" s="120" t="s">
        <v>65</v>
      </c>
      <c r="D47" s="2" t="s">
        <v>66</v>
      </c>
      <c r="E47" s="3">
        <v>243836756.98866501</v>
      </c>
      <c r="F47" s="3">
        <v>243445582.74450716</v>
      </c>
      <c r="G47" s="3"/>
      <c r="H47" s="4">
        <f t="shared" si="1"/>
        <v>391174.24415785074</v>
      </c>
    </row>
    <row r="48" spans="2:8" x14ac:dyDescent="0.25">
      <c r="B48" s="9">
        <v>46</v>
      </c>
      <c r="C48" s="120"/>
      <c r="D48" s="17" t="s">
        <v>67</v>
      </c>
      <c r="E48" s="3">
        <v>700386167.78332007</v>
      </c>
      <c r="F48" s="3">
        <v>685723495.67075586</v>
      </c>
      <c r="G48" s="3"/>
      <c r="H48" s="4">
        <f t="shared" si="1"/>
        <v>14662672.112564206</v>
      </c>
    </row>
    <row r="49" spans="2:8" x14ac:dyDescent="0.25">
      <c r="B49" s="9">
        <v>47</v>
      </c>
      <c r="C49" s="120"/>
      <c r="D49" s="16" t="s">
        <v>68</v>
      </c>
      <c r="E49" s="3">
        <v>419104835.87856424</v>
      </c>
      <c r="F49" s="3">
        <v>419104835.87856424</v>
      </c>
      <c r="G49" s="3"/>
      <c r="H49" s="4">
        <f t="shared" si="1"/>
        <v>0</v>
      </c>
    </row>
    <row r="50" spans="2:8" x14ac:dyDescent="0.25">
      <c r="B50" s="9">
        <v>48</v>
      </c>
      <c r="C50" s="120"/>
      <c r="D50" s="2" t="s">
        <v>69</v>
      </c>
      <c r="E50" s="3">
        <v>402951715.55887657</v>
      </c>
      <c r="F50" s="3">
        <v>402294895.03442204</v>
      </c>
      <c r="G50" s="3"/>
      <c r="H50" s="4">
        <f t="shared" si="1"/>
        <v>656820.52445453405</v>
      </c>
    </row>
    <row r="51" spans="2:8" x14ac:dyDescent="0.25">
      <c r="B51" s="9">
        <v>49</v>
      </c>
      <c r="C51" s="120"/>
      <c r="D51" s="2" t="s">
        <v>70</v>
      </c>
      <c r="E51" s="3">
        <v>1057523586.8002509</v>
      </c>
      <c r="F51" s="3">
        <v>1039169682.1216642</v>
      </c>
      <c r="G51" s="3"/>
      <c r="H51" s="4">
        <f t="shared" si="1"/>
        <v>18353904.678586721</v>
      </c>
    </row>
    <row r="52" spans="2:8" x14ac:dyDescent="0.25">
      <c r="B52" s="9">
        <v>50</v>
      </c>
      <c r="C52" s="120"/>
      <c r="D52" s="16" t="s">
        <v>71</v>
      </c>
      <c r="E52" s="3">
        <v>425500341.24382037</v>
      </c>
      <c r="F52" s="3">
        <v>425500341.24382037</v>
      </c>
      <c r="G52" s="3"/>
      <c r="H52" s="4">
        <f t="shared" si="1"/>
        <v>0</v>
      </c>
    </row>
    <row r="53" spans="2:8" x14ac:dyDescent="0.25">
      <c r="B53" s="9">
        <v>51</v>
      </c>
      <c r="C53" s="120" t="s">
        <v>72</v>
      </c>
      <c r="D53" s="2" t="s">
        <v>73</v>
      </c>
      <c r="E53" s="3">
        <v>134529167.44133556</v>
      </c>
      <c r="F53" s="3">
        <v>134310437.03191954</v>
      </c>
      <c r="G53" s="3"/>
      <c r="H53" s="4">
        <f t="shared" si="1"/>
        <v>218730.40941601992</v>
      </c>
    </row>
    <row r="54" spans="2:8" x14ac:dyDescent="0.25">
      <c r="B54" s="9">
        <v>52</v>
      </c>
      <c r="C54" s="120"/>
      <c r="D54" s="2" t="s">
        <v>74</v>
      </c>
      <c r="E54" s="3">
        <v>137102717.9209139</v>
      </c>
      <c r="F54" s="3">
        <v>134751703.63215202</v>
      </c>
      <c r="G54" s="3"/>
      <c r="H54" s="4">
        <f t="shared" si="1"/>
        <v>2351014.288761884</v>
      </c>
    </row>
    <row r="55" spans="2:8" x14ac:dyDescent="0.25">
      <c r="B55" s="9">
        <v>53</v>
      </c>
      <c r="C55" s="120"/>
      <c r="D55" s="16" t="s">
        <v>75</v>
      </c>
      <c r="E55" s="3">
        <v>43641243.476411954</v>
      </c>
      <c r="F55" s="3">
        <v>43641243.476411954</v>
      </c>
      <c r="G55" s="3"/>
      <c r="H55" s="4">
        <f t="shared" si="1"/>
        <v>0</v>
      </c>
    </row>
    <row r="56" spans="2:8" x14ac:dyDescent="0.25">
      <c r="B56" s="9">
        <v>54</v>
      </c>
      <c r="C56" s="120" t="s">
        <v>76</v>
      </c>
      <c r="D56" s="2" t="s">
        <v>77</v>
      </c>
      <c r="E56" s="3">
        <v>31140694.83542224</v>
      </c>
      <c r="F56" s="3">
        <v>30632050.742088389</v>
      </c>
      <c r="G56" s="3"/>
      <c r="H56" s="4">
        <f t="shared" si="1"/>
        <v>508644.09333385155</v>
      </c>
    </row>
    <row r="57" spans="2:8" x14ac:dyDescent="0.25">
      <c r="B57" s="9">
        <v>55</v>
      </c>
      <c r="C57" s="120"/>
      <c r="D57" s="2" t="s">
        <v>78</v>
      </c>
      <c r="E57" s="3">
        <v>873908056.83759165</v>
      </c>
      <c r="F57" s="3">
        <v>859666022.22424388</v>
      </c>
      <c r="G57" s="3"/>
      <c r="H57" s="4">
        <f t="shared" si="1"/>
        <v>14242034.613347769</v>
      </c>
    </row>
    <row r="58" spans="2:8" x14ac:dyDescent="0.25">
      <c r="B58" s="9">
        <v>56</v>
      </c>
      <c r="C58" s="120"/>
      <c r="D58" s="2" t="s">
        <v>79</v>
      </c>
      <c r="E58" s="3">
        <v>755163989.34460723</v>
      </c>
      <c r="F58" s="3">
        <v>742819469.81549692</v>
      </c>
      <c r="G58" s="3"/>
      <c r="H58" s="4">
        <f t="shared" si="1"/>
        <v>12344519.529110312</v>
      </c>
    </row>
    <row r="59" spans="2:8" x14ac:dyDescent="0.25">
      <c r="B59" s="9">
        <v>57</v>
      </c>
      <c r="C59" s="120"/>
      <c r="D59" s="2" t="s">
        <v>80</v>
      </c>
      <c r="E59" s="3">
        <v>86967298.00498721</v>
      </c>
      <c r="F59" s="3">
        <v>85544021.462829173</v>
      </c>
      <c r="G59" s="3"/>
      <c r="H59" s="4">
        <f t="shared" si="1"/>
        <v>1423276.5421580374</v>
      </c>
    </row>
    <row r="60" spans="2:8" x14ac:dyDescent="0.25">
      <c r="B60" s="9">
        <v>58</v>
      </c>
      <c r="C60" s="120"/>
      <c r="D60" s="2" t="s">
        <v>81</v>
      </c>
      <c r="E60" s="3">
        <v>213322163.4650436</v>
      </c>
      <c r="F60" s="3">
        <v>209719298.15558872</v>
      </c>
      <c r="G60" s="3"/>
      <c r="H60" s="4">
        <f t="shared" si="1"/>
        <v>3602865.3094548881</v>
      </c>
    </row>
    <row r="61" spans="2:8" x14ac:dyDescent="0.25">
      <c r="B61" s="9">
        <v>59</v>
      </c>
      <c r="C61" s="120"/>
      <c r="D61" s="2" t="s">
        <v>82</v>
      </c>
      <c r="E61" s="3">
        <v>199344936.97389388</v>
      </c>
      <c r="F61" s="3">
        <v>196010020.27732754</v>
      </c>
      <c r="G61" s="3"/>
      <c r="H61" s="4">
        <f t="shared" si="1"/>
        <v>3334916.6965663433</v>
      </c>
    </row>
    <row r="62" spans="2:8" x14ac:dyDescent="0.25">
      <c r="B62" s="9">
        <v>60</v>
      </c>
      <c r="C62" s="6" t="s">
        <v>83</v>
      </c>
      <c r="D62" s="2" t="s">
        <v>84</v>
      </c>
      <c r="E62" s="3">
        <v>171720218.29091161</v>
      </c>
      <c r="F62" s="3">
        <v>168831671.34169602</v>
      </c>
      <c r="G62" s="3"/>
      <c r="H62" s="7">
        <f t="shared" si="1"/>
        <v>2888546.949215591</v>
      </c>
    </row>
    <row r="63" spans="2:8" x14ac:dyDescent="0.25">
      <c r="B63" s="9">
        <v>61</v>
      </c>
      <c r="C63" s="120" t="s">
        <v>85</v>
      </c>
      <c r="D63" s="2" t="s">
        <v>86</v>
      </c>
      <c r="E63" s="3">
        <v>197950846.65413508</v>
      </c>
      <c r="F63" s="5">
        <v>197624618.8016873</v>
      </c>
      <c r="G63" s="3"/>
      <c r="H63" s="4">
        <f t="shared" si="1"/>
        <v>326227.85244777799</v>
      </c>
    </row>
    <row r="64" spans="2:8" x14ac:dyDescent="0.25">
      <c r="B64" s="9">
        <v>62</v>
      </c>
      <c r="C64" s="120"/>
      <c r="D64" s="2" t="s">
        <v>87</v>
      </c>
      <c r="E64" s="3">
        <v>543603581.62075281</v>
      </c>
      <c r="F64" s="5">
        <v>533966934.52744031</v>
      </c>
      <c r="G64" s="3"/>
      <c r="H64" s="4">
        <f t="shared" si="1"/>
        <v>9636647.0933125019</v>
      </c>
    </row>
    <row r="65" spans="2:8" x14ac:dyDescent="0.25">
      <c r="B65" s="9">
        <v>63</v>
      </c>
      <c r="C65" s="120"/>
      <c r="D65" s="16" t="s">
        <v>88</v>
      </c>
      <c r="E65" s="3">
        <v>117967934.01965055</v>
      </c>
      <c r="F65" s="5">
        <v>117967934.01965055</v>
      </c>
      <c r="G65" s="3"/>
      <c r="H65" s="4">
        <f t="shared" si="1"/>
        <v>0</v>
      </c>
    </row>
    <row r="66" spans="2:8" x14ac:dyDescent="0.25">
      <c r="B66" s="9">
        <v>64</v>
      </c>
      <c r="C66" s="120"/>
      <c r="D66" s="2" t="s">
        <v>89</v>
      </c>
      <c r="E66" s="3">
        <v>284264959.58516032</v>
      </c>
      <c r="F66" s="5">
        <v>283800753.97614419</v>
      </c>
      <c r="G66" s="3"/>
      <c r="H66" s="4">
        <f t="shared" si="1"/>
        <v>464205.60901612043</v>
      </c>
    </row>
    <row r="67" spans="2:8" x14ac:dyDescent="0.25">
      <c r="B67" s="9">
        <v>65</v>
      </c>
      <c r="C67" s="120"/>
      <c r="D67" s="2" t="s">
        <v>90</v>
      </c>
      <c r="E67" s="3">
        <v>418225289.81516206</v>
      </c>
      <c r="F67" s="5">
        <v>411133975.50544608</v>
      </c>
      <c r="G67" s="3"/>
      <c r="H67" s="4">
        <f t="shared" ref="H67:H81" si="2">E67-F67</f>
        <v>7091314.3097159863</v>
      </c>
    </row>
    <row r="68" spans="2:8" x14ac:dyDescent="0.25">
      <c r="B68" s="9">
        <v>66</v>
      </c>
      <c r="C68" s="120"/>
      <c r="D68" s="16" t="s">
        <v>91</v>
      </c>
      <c r="E68" s="3">
        <v>88868069.3125671</v>
      </c>
      <c r="F68" s="5">
        <v>88868069.3125671</v>
      </c>
      <c r="G68" s="3"/>
      <c r="H68" s="4">
        <f t="shared" si="2"/>
        <v>0</v>
      </c>
    </row>
    <row r="69" spans="2:8" x14ac:dyDescent="0.25">
      <c r="B69" s="9">
        <v>67</v>
      </c>
      <c r="C69" s="120" t="s">
        <v>92</v>
      </c>
      <c r="D69" s="2" t="s">
        <v>93</v>
      </c>
      <c r="E69" s="3">
        <v>246388434.75308076</v>
      </c>
      <c r="F69" s="3">
        <v>245998797.95093113</v>
      </c>
      <c r="G69" s="3"/>
      <c r="H69" s="4">
        <f t="shared" si="2"/>
        <v>389636.80214962363</v>
      </c>
    </row>
    <row r="70" spans="2:8" x14ac:dyDescent="0.25">
      <c r="B70" s="9">
        <v>68</v>
      </c>
      <c r="C70" s="120"/>
      <c r="D70" s="2" t="s">
        <v>94</v>
      </c>
      <c r="E70" s="3">
        <v>807948274.43096507</v>
      </c>
      <c r="F70" s="3">
        <v>699722584.05682659</v>
      </c>
      <c r="G70" s="3"/>
      <c r="H70" s="4">
        <f t="shared" si="2"/>
        <v>108225690.37413847</v>
      </c>
    </row>
    <row r="71" spans="2:8" x14ac:dyDescent="0.25">
      <c r="B71" s="9">
        <v>69</v>
      </c>
      <c r="C71" s="120"/>
      <c r="D71" s="2" t="s">
        <v>95</v>
      </c>
      <c r="E71" s="3">
        <v>234240367.47328296</v>
      </c>
      <c r="F71" s="3">
        <v>234240367.47328272</v>
      </c>
      <c r="G71" s="3"/>
      <c r="H71" s="4">
        <f t="shared" si="2"/>
        <v>2.384185791015625E-7</v>
      </c>
    </row>
    <row r="72" spans="2:8" x14ac:dyDescent="0.25">
      <c r="B72" s="9">
        <v>70</v>
      </c>
      <c r="C72" s="120"/>
      <c r="D72" s="2" t="s">
        <v>96</v>
      </c>
      <c r="E72" s="3">
        <v>310071124.44351876</v>
      </c>
      <c r="F72" s="3">
        <v>309581754.62924403</v>
      </c>
      <c r="G72" s="3"/>
      <c r="H72" s="4">
        <f t="shared" si="2"/>
        <v>489369.8142747283</v>
      </c>
    </row>
    <row r="73" spans="2:8" x14ac:dyDescent="0.25">
      <c r="B73" s="9">
        <v>71</v>
      </c>
      <c r="C73" s="120"/>
      <c r="D73" s="2" t="s">
        <v>97</v>
      </c>
      <c r="E73" s="3">
        <v>1321958845.0104451</v>
      </c>
      <c r="F73" s="3">
        <v>1299251758.442992</v>
      </c>
      <c r="G73" s="3"/>
      <c r="H73" s="4">
        <f t="shared" si="2"/>
        <v>22707086.567453146</v>
      </c>
    </row>
    <row r="74" spans="2:8" x14ac:dyDescent="0.25">
      <c r="B74" s="9">
        <v>72</v>
      </c>
      <c r="C74" s="120"/>
      <c r="D74" s="2" t="s">
        <v>98</v>
      </c>
      <c r="E74" s="3">
        <v>150830263.40915132</v>
      </c>
      <c r="F74" s="3">
        <v>150830263.40915105</v>
      </c>
      <c r="G74" s="3"/>
      <c r="H74" s="4">
        <f t="shared" si="2"/>
        <v>2.6822090148925781E-7</v>
      </c>
    </row>
    <row r="75" spans="2:8" x14ac:dyDescent="0.25">
      <c r="B75" s="9">
        <v>73</v>
      </c>
      <c r="C75" s="120"/>
      <c r="D75" s="2" t="s">
        <v>99</v>
      </c>
      <c r="E75" s="3">
        <v>254357820.72644433</v>
      </c>
      <c r="F75" s="3">
        <v>253957018.59779578</v>
      </c>
      <c r="G75" s="3"/>
      <c r="H75" s="4">
        <f t="shared" si="2"/>
        <v>400802.12864854932</v>
      </c>
    </row>
    <row r="76" spans="2:8" x14ac:dyDescent="0.25">
      <c r="B76" s="9">
        <v>74</v>
      </c>
      <c r="C76" s="120"/>
      <c r="D76" s="2" t="s">
        <v>100</v>
      </c>
      <c r="E76" s="3">
        <v>1581091440.0909781</v>
      </c>
      <c r="F76" s="3">
        <v>1554025134.4857626</v>
      </c>
      <c r="G76" s="3"/>
      <c r="H76" s="4">
        <f t="shared" si="2"/>
        <v>27066305.605215549</v>
      </c>
    </row>
    <row r="77" spans="2:8" x14ac:dyDescent="0.25">
      <c r="B77" s="9">
        <v>75</v>
      </c>
      <c r="C77" s="120"/>
      <c r="D77" s="2" t="s">
        <v>101</v>
      </c>
      <c r="E77" s="3">
        <v>82127737.131620839</v>
      </c>
      <c r="F77" s="3">
        <v>82127737.131620839</v>
      </c>
      <c r="G77" s="3"/>
      <c r="H77" s="4">
        <f t="shared" si="2"/>
        <v>0</v>
      </c>
    </row>
    <row r="78" spans="2:8" x14ac:dyDescent="0.25">
      <c r="B78" s="9">
        <v>76</v>
      </c>
      <c r="C78" s="6" t="s">
        <v>102</v>
      </c>
      <c r="D78" s="2" t="s">
        <v>103</v>
      </c>
      <c r="E78" s="3">
        <v>1209773657.7843106</v>
      </c>
      <c r="F78" s="3">
        <v>1189564234.435411</v>
      </c>
      <c r="G78" s="3"/>
      <c r="H78" s="7">
        <f t="shared" si="2"/>
        <v>20209423.348899603</v>
      </c>
    </row>
    <row r="79" spans="2:8" x14ac:dyDescent="0.25">
      <c r="B79" s="9">
        <v>77</v>
      </c>
      <c r="C79" s="6" t="s">
        <v>104</v>
      </c>
      <c r="D79" s="2" t="s">
        <v>105</v>
      </c>
      <c r="E79" s="3">
        <v>118091130.76075764</v>
      </c>
      <c r="F79" s="3">
        <v>116078067.37700854</v>
      </c>
      <c r="G79" s="3"/>
      <c r="H79" s="7">
        <f t="shared" si="2"/>
        <v>2013063.3837490976</v>
      </c>
    </row>
    <row r="80" spans="2:8" x14ac:dyDescent="0.25">
      <c r="B80" s="9">
        <v>78</v>
      </c>
      <c r="C80" s="120" t="s">
        <v>106</v>
      </c>
      <c r="D80" s="2" t="s">
        <v>107</v>
      </c>
      <c r="E80" s="3">
        <v>4954227.5459603835</v>
      </c>
      <c r="F80" s="3">
        <v>4872879.8060650928</v>
      </c>
      <c r="G80" s="3"/>
      <c r="H80" s="4">
        <f t="shared" si="2"/>
        <v>81347.739895290695</v>
      </c>
    </row>
    <row r="81" spans="2:8" x14ac:dyDescent="0.25">
      <c r="B81" s="9">
        <v>79</v>
      </c>
      <c r="C81" s="120"/>
      <c r="D81" s="2" t="s">
        <v>108</v>
      </c>
      <c r="E81" s="3">
        <v>8669898.2054306716</v>
      </c>
      <c r="F81" s="3">
        <v>8527539.6606139131</v>
      </c>
      <c r="G81" s="3"/>
      <c r="H81" s="4">
        <f t="shared" si="2"/>
        <v>142358.54481675848</v>
      </c>
    </row>
    <row r="82" spans="2:8" x14ac:dyDescent="0.25">
      <c r="B82" s="10"/>
      <c r="C82" s="11" t="s">
        <v>109</v>
      </c>
      <c r="D82" s="12"/>
      <c r="E82" s="13">
        <f t="shared" ref="E82:H82" si="3">SUM(E3:E81)</f>
        <v>34383320095.721687</v>
      </c>
      <c r="F82" s="13">
        <f t="shared" si="3"/>
        <v>33736997424.758652</v>
      </c>
      <c r="G82" s="13">
        <f t="shared" si="3"/>
        <v>0</v>
      </c>
      <c r="H82" s="14">
        <f t="shared" si="3"/>
        <v>646322670.96305287</v>
      </c>
    </row>
  </sheetData>
  <mergeCells count="17">
    <mergeCell ref="C53:C55"/>
    <mergeCell ref="C56:C61"/>
    <mergeCell ref="C63:C68"/>
    <mergeCell ref="C69:C77"/>
    <mergeCell ref="C80:C81"/>
    <mergeCell ref="C47:C52"/>
    <mergeCell ref="C4:C6"/>
    <mergeCell ref="C7:C9"/>
    <mergeCell ref="C10:C12"/>
    <mergeCell ref="C13:C15"/>
    <mergeCell ref="C16:C19"/>
    <mergeCell ref="C21:C22"/>
    <mergeCell ref="C23:C24"/>
    <mergeCell ref="C25:C33"/>
    <mergeCell ref="C34:C36"/>
    <mergeCell ref="C38:C39"/>
    <mergeCell ref="C41:C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B1119-4D71-453C-8E29-834665CFE64F}">
  <dimension ref="A2:AH115"/>
  <sheetViews>
    <sheetView showGridLines="0" topLeftCell="L7" workbookViewId="0">
      <selection activeCell="O8" sqref="O8"/>
    </sheetView>
  </sheetViews>
  <sheetFormatPr defaultRowHeight="13.5" x14ac:dyDescent="0.25"/>
  <cols>
    <col min="1" max="1" width="18.7109375" style="64" customWidth="1"/>
    <col min="2" max="2" width="15.7109375" style="64" customWidth="1"/>
    <col min="3" max="3" width="10.85546875" style="64" customWidth="1"/>
    <col min="4" max="4" width="16.140625" style="64" customWidth="1"/>
    <col min="5" max="5" width="8" style="64" customWidth="1"/>
    <col min="6" max="6" width="12" style="64" customWidth="1"/>
    <col min="7" max="7" width="36" style="64" customWidth="1"/>
    <col min="8" max="8" width="38.42578125" style="64" customWidth="1"/>
    <col min="9" max="9" width="15.140625" style="64" customWidth="1"/>
    <col min="10" max="10" width="26.140625" style="64" customWidth="1"/>
    <col min="11" max="11" width="25.7109375" style="64" customWidth="1"/>
    <col min="12" max="12" width="34.28515625" style="64" customWidth="1"/>
    <col min="13" max="13" width="34" style="64" customWidth="1"/>
    <col min="14" max="14" width="15.28515625" style="64" customWidth="1"/>
    <col min="15" max="15" width="15.140625" style="64" customWidth="1"/>
    <col min="16" max="16" width="19.85546875" style="64" customWidth="1"/>
    <col min="17" max="17" width="26" style="64" customWidth="1"/>
    <col min="18" max="18" width="15.140625" style="64" customWidth="1"/>
    <col min="19" max="19" width="13.42578125" style="64" customWidth="1"/>
    <col min="20" max="20" width="9.140625" style="64" customWidth="1"/>
    <col min="21" max="21" width="13.7109375" style="64" customWidth="1"/>
    <col min="22" max="24" width="13.85546875" style="64" bestFit="1" customWidth="1"/>
    <col min="25" max="25" width="11.42578125" style="64" customWidth="1"/>
    <col min="26" max="26" width="13.7109375" style="64" customWidth="1"/>
    <col min="27" max="29" width="13.85546875" style="64" bestFit="1" customWidth="1"/>
    <col min="30" max="30" width="9.140625" style="64" customWidth="1"/>
    <col min="31" max="31" width="13.7109375" style="64" customWidth="1"/>
    <col min="32" max="34" width="13.85546875" style="64" bestFit="1" customWidth="1"/>
    <col min="35" max="16384" width="9.140625" style="64"/>
  </cols>
  <sheetData>
    <row r="2" spans="1:34" ht="15" x14ac:dyDescent="0.3">
      <c r="A2" s="88"/>
      <c r="B2" s="96"/>
      <c r="C2" s="89"/>
      <c r="D2" s="89"/>
      <c r="E2" s="89"/>
      <c r="F2" s="89"/>
      <c r="G2" s="89"/>
      <c r="H2" s="89"/>
      <c r="I2" s="89"/>
      <c r="J2" s="89"/>
      <c r="K2" s="89"/>
      <c r="L2" s="89"/>
      <c r="M2" s="89"/>
      <c r="N2" s="89"/>
      <c r="O2" s="89"/>
      <c r="P2" s="96"/>
      <c r="U2" s="18"/>
      <c r="V2" s="123" t="s">
        <v>141</v>
      </c>
      <c r="W2" s="124"/>
      <c r="X2" s="125"/>
      <c r="Y2" s="19"/>
      <c r="Z2" s="126" t="s">
        <v>142</v>
      </c>
      <c r="AA2" s="127"/>
      <c r="AB2" s="127"/>
      <c r="AC2" s="127"/>
      <c r="AD2" s="20"/>
      <c r="AE2" s="128" t="s">
        <v>143</v>
      </c>
      <c r="AF2" s="129"/>
      <c r="AG2" s="129"/>
      <c r="AH2" s="130"/>
    </row>
    <row r="3" spans="1:34" ht="15" hidden="1" x14ac:dyDescent="0.3">
      <c r="A3" s="90"/>
      <c r="B3" s="97"/>
      <c r="C3" s="91"/>
      <c r="D3" s="91"/>
      <c r="E3" s="91"/>
      <c r="F3" s="91"/>
      <c r="G3" s="91"/>
      <c r="H3" s="91"/>
      <c r="I3" s="91"/>
      <c r="J3" s="91"/>
      <c r="K3" s="91"/>
      <c r="L3" s="91"/>
      <c r="M3" s="91"/>
      <c r="N3" s="91"/>
      <c r="O3" s="91"/>
      <c r="P3" s="97"/>
      <c r="U3" s="18"/>
      <c r="V3" s="123" t="s">
        <v>134</v>
      </c>
      <c r="W3" s="124"/>
      <c r="X3" s="125"/>
      <c r="Y3" s="21"/>
      <c r="Z3" s="126" t="s">
        <v>135</v>
      </c>
      <c r="AA3" s="127"/>
      <c r="AB3" s="127"/>
      <c r="AC3" s="127"/>
      <c r="AD3" s="20"/>
      <c r="AE3" s="131" t="s">
        <v>136</v>
      </c>
      <c r="AF3" s="132"/>
      <c r="AG3" s="132"/>
      <c r="AH3" s="133"/>
    </row>
    <row r="4" spans="1:34" ht="15" hidden="1" x14ac:dyDescent="0.3">
      <c r="A4" s="90"/>
      <c r="B4" s="97"/>
      <c r="C4" s="91"/>
      <c r="D4" s="91"/>
      <c r="E4" s="91"/>
      <c r="F4" s="91"/>
      <c r="G4" s="91"/>
      <c r="H4" s="91"/>
      <c r="I4" s="91"/>
      <c r="J4" s="91"/>
      <c r="K4" s="91"/>
      <c r="L4" s="91"/>
      <c r="M4" s="91"/>
      <c r="N4" s="91"/>
      <c r="O4" s="91"/>
      <c r="P4" s="97"/>
      <c r="U4" s="22">
        <f>SUBTOTAL(9,U16:U100)</f>
        <v>206934.06699999998</v>
      </c>
      <c r="V4" s="51">
        <f>SUBTOTAL(9,V16:V100)</f>
        <v>42825.212099716991</v>
      </c>
      <c r="W4" s="51">
        <f>SUBTOTAL(9,W16:W100)</f>
        <v>43035.250177722024</v>
      </c>
      <c r="X4" s="51">
        <f>SUBTOTAL(9,X16:X100)</f>
        <v>121073.60472256121</v>
      </c>
      <c r="Y4" s="21"/>
      <c r="Z4" s="29">
        <f t="shared" ref="Z4:AC4" si="0">SUBTOTAL(9,Z16:Z100)</f>
        <v>157710.86099999995</v>
      </c>
      <c r="AA4" s="29">
        <f t="shared" si="0"/>
        <v>44113.657256373503</v>
      </c>
      <c r="AB4" s="29">
        <f t="shared" si="0"/>
        <v>58560.985258544519</v>
      </c>
      <c r="AC4" s="29">
        <f t="shared" si="0"/>
        <v>55036.21848508199</v>
      </c>
      <c r="AD4" s="21"/>
      <c r="AE4" s="38">
        <f t="shared" ref="AE4:AH4" si="1">SUBTOTAL(9,AE16:AE100)</f>
        <v>192301.79593999989</v>
      </c>
      <c r="AF4" s="38">
        <f t="shared" si="1"/>
        <v>43991.131910850694</v>
      </c>
      <c r="AG4" s="38">
        <f t="shared" si="1"/>
        <v>42147.93842694546</v>
      </c>
      <c r="AH4" s="38">
        <f t="shared" si="1"/>
        <v>106162.70637202408</v>
      </c>
    </row>
    <row r="5" spans="1:34" ht="15" hidden="1" x14ac:dyDescent="0.3">
      <c r="A5" s="90"/>
      <c r="B5" s="97"/>
      <c r="C5" s="91"/>
      <c r="D5" s="91"/>
      <c r="E5" s="91"/>
      <c r="F5" s="91"/>
      <c r="G5" s="91"/>
      <c r="H5" s="91"/>
      <c r="I5" s="91"/>
      <c r="J5" s="91"/>
      <c r="K5" s="91"/>
      <c r="L5" s="91"/>
      <c r="M5" s="91"/>
      <c r="N5" s="91"/>
      <c r="O5" s="91"/>
      <c r="P5" s="97"/>
      <c r="T5" s="65" t="s">
        <v>132</v>
      </c>
      <c r="U5" s="23">
        <v>0.45105869999999998</v>
      </c>
      <c r="V5" s="52">
        <v>0.206951</v>
      </c>
      <c r="W5" s="53">
        <v>0.20796600000000001</v>
      </c>
      <c r="X5" s="54">
        <v>0.58508300000000002</v>
      </c>
      <c r="Y5" s="21"/>
      <c r="Z5" s="30">
        <v>0.33100210000000002</v>
      </c>
      <c r="AA5" s="31">
        <v>0.279712234</v>
      </c>
      <c r="AB5" s="32">
        <v>0.37131865800000002</v>
      </c>
      <c r="AC5" s="33">
        <v>0.34896910799999997</v>
      </c>
      <c r="AD5" s="24"/>
      <c r="AE5" s="39">
        <v>0.415370234</v>
      </c>
      <c r="AF5" s="40">
        <v>0.22876089999999999</v>
      </c>
      <c r="AG5" s="41">
        <v>0.21917600000000001</v>
      </c>
      <c r="AH5" s="42">
        <v>0.55206299999999997</v>
      </c>
    </row>
    <row r="6" spans="1:34" ht="15" hidden="1" x14ac:dyDescent="0.3">
      <c r="A6" s="90"/>
      <c r="B6" s="97"/>
      <c r="C6" s="91"/>
      <c r="D6" s="91"/>
      <c r="E6" s="91"/>
      <c r="F6" s="91"/>
      <c r="G6" s="91"/>
      <c r="H6" s="91"/>
      <c r="I6" s="91"/>
      <c r="J6" s="91"/>
      <c r="K6" s="91"/>
      <c r="L6" s="91"/>
      <c r="M6" s="91"/>
      <c r="N6" s="91"/>
      <c r="O6" s="91"/>
      <c r="P6" s="97"/>
      <c r="T6" s="65" t="s">
        <v>131</v>
      </c>
      <c r="U6" s="27">
        <v>0.05</v>
      </c>
      <c r="V6" s="52">
        <v>0.206951</v>
      </c>
      <c r="W6" s="53">
        <v>0.20796600000000001</v>
      </c>
      <c r="X6" s="54">
        <v>0.58508300000000002</v>
      </c>
      <c r="Y6" s="21"/>
      <c r="Z6" s="30">
        <v>0.05</v>
      </c>
      <c r="AA6" s="31">
        <v>0.279712234</v>
      </c>
      <c r="AB6" s="32">
        <v>0.37131865800000002</v>
      </c>
      <c r="AC6" s="33">
        <v>0.34896910799999997</v>
      </c>
      <c r="AD6" s="24"/>
      <c r="AE6" s="43">
        <v>0.05</v>
      </c>
      <c r="AF6" s="44">
        <v>0.22876089999999999</v>
      </c>
      <c r="AG6" s="45">
        <v>0.21917600000000001</v>
      </c>
      <c r="AH6" s="46">
        <v>0.55206299999999997</v>
      </c>
    </row>
    <row r="7" spans="1:34" ht="45" x14ac:dyDescent="0.3">
      <c r="A7" s="99" t="s">
        <v>144</v>
      </c>
      <c r="B7" s="98" t="s">
        <v>130</v>
      </c>
      <c r="C7" s="92" t="s">
        <v>111</v>
      </c>
      <c r="D7" s="93" t="s">
        <v>112</v>
      </c>
      <c r="E7" s="93" t="s">
        <v>113</v>
      </c>
      <c r="F7" s="94" t="s">
        <v>114</v>
      </c>
      <c r="G7" s="95" t="s">
        <v>115</v>
      </c>
      <c r="H7" s="93" t="s">
        <v>116</v>
      </c>
      <c r="I7" s="93" t="s">
        <v>117</v>
      </c>
      <c r="J7" s="93" t="s">
        <v>118</v>
      </c>
      <c r="K7" s="93" t="s">
        <v>119</v>
      </c>
      <c r="L7" s="93" t="s">
        <v>120</v>
      </c>
      <c r="M7" s="93" t="s">
        <v>121</v>
      </c>
      <c r="N7" s="93" t="s">
        <v>122</v>
      </c>
      <c r="O7" s="93" t="s">
        <v>123</v>
      </c>
      <c r="P7" s="99" t="s">
        <v>140</v>
      </c>
      <c r="Q7" s="65" t="s">
        <v>124</v>
      </c>
      <c r="R7" s="65" t="s">
        <v>125</v>
      </c>
      <c r="S7" s="65" t="s">
        <v>126</v>
      </c>
      <c r="U7" s="25" t="s">
        <v>137</v>
      </c>
      <c r="V7" s="55" t="s">
        <v>133</v>
      </c>
      <c r="W7" s="56" t="s">
        <v>138</v>
      </c>
      <c r="X7" s="57" t="s">
        <v>139</v>
      </c>
      <c r="Y7" s="24"/>
      <c r="Z7" s="34" t="s">
        <v>137</v>
      </c>
      <c r="AA7" s="35" t="s">
        <v>133</v>
      </c>
      <c r="AB7" s="36" t="s">
        <v>138</v>
      </c>
      <c r="AC7" s="37" t="s">
        <v>139</v>
      </c>
      <c r="AD7" s="24"/>
      <c r="AE7" s="47" t="s">
        <v>137</v>
      </c>
      <c r="AF7" s="48" t="s">
        <v>133</v>
      </c>
      <c r="AG7" s="49" t="s">
        <v>138</v>
      </c>
      <c r="AH7" s="50" t="s">
        <v>139</v>
      </c>
    </row>
    <row r="8" spans="1:34" ht="15.75" customHeight="1" x14ac:dyDescent="0.25">
      <c r="A8" s="80" t="s">
        <v>52</v>
      </c>
      <c r="B8" s="80" t="s">
        <v>132</v>
      </c>
      <c r="C8" s="80" t="s">
        <v>127</v>
      </c>
      <c r="D8" s="81">
        <v>20535000</v>
      </c>
      <c r="E8" s="82">
        <v>0.105</v>
      </c>
      <c r="F8" s="83">
        <v>0.02</v>
      </c>
      <c r="G8" s="84">
        <v>43924</v>
      </c>
      <c r="H8" s="84">
        <v>44287</v>
      </c>
      <c r="I8" s="84">
        <v>44477</v>
      </c>
      <c r="J8" s="85">
        <f t="shared" ref="J8:J37" si="2">I8-G8</f>
        <v>553</v>
      </c>
      <c r="K8" s="85">
        <f t="shared" ref="K8:K13" si="3">I8-H8</f>
        <v>190</v>
      </c>
      <c r="L8" s="85">
        <f t="shared" ref="L8:L39" si="4">J8/365</f>
        <v>1.515068493150685</v>
      </c>
      <c r="M8" s="85">
        <f t="shared" ref="M8:M39" si="5">K8/365</f>
        <v>0.52054794520547942</v>
      </c>
      <c r="N8" s="86">
        <f>(D8*(1+E8)^L8)-D8</f>
        <v>3353645.6491073482</v>
      </c>
      <c r="O8" s="86">
        <f>D8*(1+F8)^M8-D8</f>
        <v>212774.01127735525</v>
      </c>
      <c r="P8" s="87">
        <v>10000</v>
      </c>
      <c r="Q8" s="121">
        <f>P9+P8</f>
        <v>20000</v>
      </c>
      <c r="R8" s="121">
        <v>376185109.79256612</v>
      </c>
      <c r="S8" s="121">
        <f>R8-Q8</f>
        <v>376165109.79256612</v>
      </c>
      <c r="T8" s="67"/>
      <c r="U8" s="26">
        <f>P8*$U$5</f>
        <v>4510.5869999999995</v>
      </c>
      <c r="V8" s="58">
        <f>U8*$V$5</f>
        <v>933.47049023699992</v>
      </c>
      <c r="W8" s="58">
        <f>U8*$W$5</f>
        <v>938.04873604199997</v>
      </c>
      <c r="X8" s="58">
        <f>U8*$X$5</f>
        <v>2639.0677737209999</v>
      </c>
      <c r="Y8" s="59">
        <f>U8-(V8+W8+X8)</f>
        <v>0</v>
      </c>
      <c r="Z8" s="60">
        <f>P8*$Z$5</f>
        <v>3310.0210000000002</v>
      </c>
      <c r="AA8" s="61">
        <f>Z8*$AA$5</f>
        <v>925.85336849691407</v>
      </c>
      <c r="AB8" s="61">
        <f>Z8*$AB$5</f>
        <v>1229.0725556718182</v>
      </c>
      <c r="AC8" s="61">
        <f>Z8*$AC$5</f>
        <v>1155.0950758312679</v>
      </c>
      <c r="AD8" s="59">
        <f>Z8-(AA8+AB8+AC8)</f>
        <v>0</v>
      </c>
      <c r="AE8" s="62">
        <f>P8*$AE$5</f>
        <v>4153.7023399999998</v>
      </c>
      <c r="AF8" s="63">
        <f>AE8*$AF$5</f>
        <v>950.20468563050588</v>
      </c>
      <c r="AG8" s="63">
        <f>AE8*$AG$5</f>
        <v>910.39186407184002</v>
      </c>
      <c r="AH8" s="63">
        <f>AE8*$AH$5</f>
        <v>2293.1053749274197</v>
      </c>
    </row>
    <row r="9" spans="1:34" x14ac:dyDescent="0.25">
      <c r="A9" s="69" t="s">
        <v>52</v>
      </c>
      <c r="B9" s="69" t="s">
        <v>132</v>
      </c>
      <c r="C9" s="69" t="s">
        <v>127</v>
      </c>
      <c r="D9" s="70">
        <v>301006000</v>
      </c>
      <c r="E9" s="71">
        <v>0.10249999999999999</v>
      </c>
      <c r="F9" s="72">
        <v>0.02</v>
      </c>
      <c r="G9" s="73">
        <v>43924</v>
      </c>
      <c r="H9" s="73">
        <v>44287</v>
      </c>
      <c r="I9" s="73">
        <v>44477</v>
      </c>
      <c r="J9" s="74">
        <f t="shared" si="2"/>
        <v>553</v>
      </c>
      <c r="K9" s="74">
        <f t="shared" si="3"/>
        <v>190</v>
      </c>
      <c r="L9" s="74">
        <f t="shared" si="4"/>
        <v>1.515068493150685</v>
      </c>
      <c r="M9" s="74">
        <f t="shared" si="5"/>
        <v>0.52054794520547942</v>
      </c>
      <c r="N9" s="28">
        <f>(D9*(1+E9)^L9)-D9</f>
        <v>47958807.53960526</v>
      </c>
      <c r="O9" s="28">
        <f>D9*(1+F9)^M9-D9</f>
        <v>3118882.5925761461</v>
      </c>
      <c r="P9" s="87">
        <v>10000</v>
      </c>
      <c r="Q9" s="121"/>
      <c r="R9" s="121"/>
      <c r="S9" s="121"/>
      <c r="T9" s="67"/>
      <c r="U9" s="26">
        <f t="shared" ref="U9:U15" si="6">P9*$U$5</f>
        <v>4510.5869999999995</v>
      </c>
      <c r="V9" s="58">
        <f t="shared" ref="V9:V15" si="7">U9*$V$5</f>
        <v>933.47049023699992</v>
      </c>
      <c r="W9" s="58">
        <f t="shared" ref="W9:W15" si="8">U9*$W$5</f>
        <v>938.04873604199997</v>
      </c>
      <c r="X9" s="58">
        <f t="shared" ref="X9:X15" si="9">U9*$X$5</f>
        <v>2639.0677737209999</v>
      </c>
      <c r="Y9" s="59">
        <f t="shared" ref="Y9:Y72" si="10">U9-(V9+W9+X9)</f>
        <v>0</v>
      </c>
      <c r="Z9" s="60">
        <f t="shared" ref="Z9:Z15" si="11">P9*$Z$5</f>
        <v>3310.0210000000002</v>
      </c>
      <c r="AA9" s="61">
        <f t="shared" ref="AA9:AA15" si="12">Z9*$AA$5</f>
        <v>925.85336849691407</v>
      </c>
      <c r="AB9" s="61">
        <f t="shared" ref="AB9:AB15" si="13">Z9*$AB$5</f>
        <v>1229.0725556718182</v>
      </c>
      <c r="AC9" s="61">
        <f t="shared" ref="AC9:AC15" si="14">Z9*$AC$5</f>
        <v>1155.0950758312679</v>
      </c>
      <c r="AD9" s="59">
        <f t="shared" ref="AD9:AD72" si="15">Z9-(AA9+AB9+AC9)</f>
        <v>0</v>
      </c>
      <c r="AE9" s="62">
        <f t="shared" ref="AE9:AE15" si="16">P9*$AE$5</f>
        <v>4153.7023399999998</v>
      </c>
      <c r="AF9" s="63">
        <f t="shared" ref="AF9:AF15" si="17">AE9*$AF$5</f>
        <v>950.20468563050588</v>
      </c>
      <c r="AG9" s="63">
        <f t="shared" ref="AG9:AG15" si="18">AE9*$AG$5</f>
        <v>910.39186407184002</v>
      </c>
      <c r="AH9" s="63">
        <f t="shared" ref="AH9:AH15" si="19">AE9*$AH$5</f>
        <v>2293.1053749274197</v>
      </c>
    </row>
    <row r="10" spans="1:34" x14ac:dyDescent="0.25">
      <c r="A10" s="69" t="s">
        <v>21</v>
      </c>
      <c r="B10" s="69" t="s">
        <v>132</v>
      </c>
      <c r="C10" s="69" t="s">
        <v>128</v>
      </c>
      <c r="D10" s="70">
        <v>238123000</v>
      </c>
      <c r="E10" s="71">
        <v>9.3700000000000006E-2</v>
      </c>
      <c r="F10" s="72">
        <v>0.02</v>
      </c>
      <c r="G10" s="73">
        <v>44172</v>
      </c>
      <c r="H10" s="73">
        <v>44203</v>
      </c>
      <c r="I10" s="73">
        <v>44477</v>
      </c>
      <c r="J10" s="74">
        <f t="shared" si="2"/>
        <v>305</v>
      </c>
      <c r="K10" s="74">
        <f t="shared" si="3"/>
        <v>274</v>
      </c>
      <c r="L10" s="74">
        <f t="shared" si="4"/>
        <v>0.83561643835616439</v>
      </c>
      <c r="M10" s="74">
        <f t="shared" si="5"/>
        <v>0.75068493150684934</v>
      </c>
      <c r="N10" s="28">
        <f>(D10*(1+E10/12)^(L10*12))-D10</f>
        <v>19315409.121983379</v>
      </c>
      <c r="O10" s="28">
        <f>D10*(1+F10/12)^(M10*12)-D10</f>
        <v>3599058.6173965633</v>
      </c>
      <c r="P10" s="87">
        <v>10000</v>
      </c>
      <c r="Q10" s="121">
        <f>P11+P10</f>
        <v>20000</v>
      </c>
      <c r="R10" s="121">
        <v>441675013.94099283</v>
      </c>
      <c r="S10" s="121">
        <f>R10-Q10</f>
        <v>441655013.94099283</v>
      </c>
      <c r="T10" s="67"/>
      <c r="U10" s="26">
        <f t="shared" si="6"/>
        <v>4510.5869999999995</v>
      </c>
      <c r="V10" s="58">
        <f t="shared" si="7"/>
        <v>933.47049023699992</v>
      </c>
      <c r="W10" s="58">
        <f t="shared" si="8"/>
        <v>938.04873604199997</v>
      </c>
      <c r="X10" s="58">
        <f t="shared" si="9"/>
        <v>2639.0677737209999</v>
      </c>
      <c r="Y10" s="59">
        <f t="shared" si="10"/>
        <v>0</v>
      </c>
      <c r="Z10" s="60">
        <f t="shared" si="11"/>
        <v>3310.0210000000002</v>
      </c>
      <c r="AA10" s="61">
        <f t="shared" si="12"/>
        <v>925.85336849691407</v>
      </c>
      <c r="AB10" s="61">
        <f t="shared" si="13"/>
        <v>1229.0725556718182</v>
      </c>
      <c r="AC10" s="61">
        <f t="shared" si="14"/>
        <v>1155.0950758312679</v>
      </c>
      <c r="AD10" s="59">
        <f t="shared" si="15"/>
        <v>0</v>
      </c>
      <c r="AE10" s="62">
        <f t="shared" si="16"/>
        <v>4153.7023399999998</v>
      </c>
      <c r="AF10" s="63">
        <f t="shared" si="17"/>
        <v>950.20468563050588</v>
      </c>
      <c r="AG10" s="63">
        <f t="shared" si="18"/>
        <v>910.39186407184002</v>
      </c>
      <c r="AH10" s="63">
        <f t="shared" si="19"/>
        <v>2293.1053749274197</v>
      </c>
    </row>
    <row r="11" spans="1:34" x14ac:dyDescent="0.25">
      <c r="A11" s="69" t="s">
        <v>21</v>
      </c>
      <c r="B11" s="69" t="s">
        <v>132</v>
      </c>
      <c r="C11" s="69" t="s">
        <v>128</v>
      </c>
      <c r="D11" s="70">
        <v>165118000</v>
      </c>
      <c r="E11" s="71">
        <v>9.1200000000000003E-2</v>
      </c>
      <c r="F11" s="72">
        <v>0.02</v>
      </c>
      <c r="G11" s="73">
        <v>44172</v>
      </c>
      <c r="H11" s="73">
        <v>44203</v>
      </c>
      <c r="I11" s="73">
        <v>44477</v>
      </c>
      <c r="J11" s="74">
        <f t="shared" si="2"/>
        <v>305</v>
      </c>
      <c r="K11" s="74">
        <f t="shared" si="3"/>
        <v>274</v>
      </c>
      <c r="L11" s="74">
        <f t="shared" si="4"/>
        <v>0.83561643835616439</v>
      </c>
      <c r="M11" s="74">
        <f t="shared" si="5"/>
        <v>0.75068493150684934</v>
      </c>
      <c r="N11" s="28">
        <f>(D11*(1+E11/12)^(L11*12))-D11</f>
        <v>13023905.877967983</v>
      </c>
      <c r="O11" s="28">
        <f>D11*(1+F11/12)^(M11*12)-D11</f>
        <v>2495640.3236448765</v>
      </c>
      <c r="P11" s="87">
        <v>10000</v>
      </c>
      <c r="Q11" s="121"/>
      <c r="R11" s="121"/>
      <c r="S11" s="121"/>
      <c r="T11" s="67"/>
      <c r="U11" s="26">
        <f t="shared" si="6"/>
        <v>4510.5869999999995</v>
      </c>
      <c r="V11" s="58">
        <f t="shared" si="7"/>
        <v>933.47049023699992</v>
      </c>
      <c r="W11" s="58">
        <f t="shared" si="8"/>
        <v>938.04873604199997</v>
      </c>
      <c r="X11" s="58">
        <f t="shared" si="9"/>
        <v>2639.0677737209999</v>
      </c>
      <c r="Y11" s="59">
        <f t="shared" si="10"/>
        <v>0</v>
      </c>
      <c r="Z11" s="60">
        <f t="shared" si="11"/>
        <v>3310.0210000000002</v>
      </c>
      <c r="AA11" s="61">
        <f t="shared" si="12"/>
        <v>925.85336849691407</v>
      </c>
      <c r="AB11" s="61">
        <f t="shared" si="13"/>
        <v>1229.0725556718182</v>
      </c>
      <c r="AC11" s="61">
        <f t="shared" si="14"/>
        <v>1155.0950758312679</v>
      </c>
      <c r="AD11" s="59">
        <f t="shared" si="15"/>
        <v>0</v>
      </c>
      <c r="AE11" s="62">
        <f t="shared" si="16"/>
        <v>4153.7023399999998</v>
      </c>
      <c r="AF11" s="63">
        <f t="shared" si="17"/>
        <v>950.20468563050588</v>
      </c>
      <c r="AG11" s="63">
        <f t="shared" si="18"/>
        <v>910.39186407184002</v>
      </c>
      <c r="AH11" s="63">
        <f t="shared" si="19"/>
        <v>2293.1053749274197</v>
      </c>
    </row>
    <row r="12" spans="1:34" x14ac:dyDescent="0.25">
      <c r="A12" s="69" t="s">
        <v>22</v>
      </c>
      <c r="B12" s="69" t="s">
        <v>132</v>
      </c>
      <c r="C12" s="69" t="s">
        <v>127</v>
      </c>
      <c r="D12" s="70">
        <v>514287000</v>
      </c>
      <c r="E12" s="71">
        <v>9.7500000000000003E-2</v>
      </c>
      <c r="F12" s="72">
        <v>0.02</v>
      </c>
      <c r="G12" s="73">
        <v>43922</v>
      </c>
      <c r="H12" s="73">
        <v>44287</v>
      </c>
      <c r="I12" s="73">
        <v>44477</v>
      </c>
      <c r="J12" s="74">
        <f t="shared" si="2"/>
        <v>555</v>
      </c>
      <c r="K12" s="74">
        <f t="shared" si="3"/>
        <v>190</v>
      </c>
      <c r="L12" s="74">
        <f t="shared" si="4"/>
        <v>1.5205479452054795</v>
      </c>
      <c r="M12" s="74">
        <f t="shared" si="5"/>
        <v>0.52054794520547942</v>
      </c>
      <c r="N12" s="28">
        <f>(D12*(1+E12)^L12)-D12</f>
        <v>78150539.960728049</v>
      </c>
      <c r="O12" s="28">
        <f>D12*(1+F12)^M12-D12</f>
        <v>5328799.996970892</v>
      </c>
      <c r="P12" s="87">
        <v>10000</v>
      </c>
      <c r="Q12" s="121">
        <f>P13+P12</f>
        <v>20000</v>
      </c>
      <c r="R12" s="121">
        <v>1326661218.5169384</v>
      </c>
      <c r="S12" s="121">
        <f>R12-Q12</f>
        <v>1326641218.5169384</v>
      </c>
      <c r="T12" s="67"/>
      <c r="U12" s="26">
        <f t="shared" si="6"/>
        <v>4510.5869999999995</v>
      </c>
      <c r="V12" s="58">
        <f t="shared" si="7"/>
        <v>933.47049023699992</v>
      </c>
      <c r="W12" s="58">
        <f t="shared" si="8"/>
        <v>938.04873604199997</v>
      </c>
      <c r="X12" s="58">
        <f t="shared" si="9"/>
        <v>2639.0677737209999</v>
      </c>
      <c r="Y12" s="59">
        <f t="shared" si="10"/>
        <v>0</v>
      </c>
      <c r="Z12" s="60">
        <f t="shared" si="11"/>
        <v>3310.0210000000002</v>
      </c>
      <c r="AA12" s="61">
        <f t="shared" si="12"/>
        <v>925.85336849691407</v>
      </c>
      <c r="AB12" s="61">
        <f t="shared" si="13"/>
        <v>1229.0725556718182</v>
      </c>
      <c r="AC12" s="61">
        <f t="shared" si="14"/>
        <v>1155.0950758312679</v>
      </c>
      <c r="AD12" s="59">
        <f t="shared" si="15"/>
        <v>0</v>
      </c>
      <c r="AE12" s="62">
        <f t="shared" si="16"/>
        <v>4153.7023399999998</v>
      </c>
      <c r="AF12" s="63">
        <f t="shared" si="17"/>
        <v>950.20468563050588</v>
      </c>
      <c r="AG12" s="63">
        <f t="shared" si="18"/>
        <v>910.39186407184002</v>
      </c>
      <c r="AH12" s="63">
        <f t="shared" si="19"/>
        <v>2293.1053749274197</v>
      </c>
    </row>
    <row r="13" spans="1:34" x14ac:dyDescent="0.25">
      <c r="A13" s="69" t="s">
        <v>22</v>
      </c>
      <c r="B13" s="69" t="s">
        <v>132</v>
      </c>
      <c r="C13" s="69" t="s">
        <v>127</v>
      </c>
      <c r="D13" s="70">
        <v>629262000</v>
      </c>
      <c r="E13" s="71">
        <v>9.5000000000000001E-2</v>
      </c>
      <c r="F13" s="72">
        <v>0.02</v>
      </c>
      <c r="G13" s="73">
        <v>43922</v>
      </c>
      <c r="H13" s="73">
        <v>44287</v>
      </c>
      <c r="I13" s="73">
        <v>44477</v>
      </c>
      <c r="J13" s="74">
        <f t="shared" si="2"/>
        <v>555</v>
      </c>
      <c r="K13" s="74">
        <f t="shared" si="3"/>
        <v>190</v>
      </c>
      <c r="L13" s="74">
        <f t="shared" si="4"/>
        <v>1.5205479452054795</v>
      </c>
      <c r="M13" s="74">
        <f t="shared" si="5"/>
        <v>0.52054794520547942</v>
      </c>
      <c r="N13" s="28">
        <f>(D13*(1+E13)^L13)-D13</f>
        <v>93112761.691238046</v>
      </c>
      <c r="O13" s="28">
        <f>D13*(1+F13)^M13-D13</f>
        <v>6520116.868001461</v>
      </c>
      <c r="P13" s="87">
        <v>10000</v>
      </c>
      <c r="Q13" s="121"/>
      <c r="R13" s="121"/>
      <c r="S13" s="121"/>
      <c r="T13" s="67"/>
      <c r="U13" s="26">
        <f t="shared" si="6"/>
        <v>4510.5869999999995</v>
      </c>
      <c r="V13" s="58">
        <f t="shared" si="7"/>
        <v>933.47049023699992</v>
      </c>
      <c r="W13" s="58">
        <f t="shared" si="8"/>
        <v>938.04873604199997</v>
      </c>
      <c r="X13" s="58">
        <f t="shared" si="9"/>
        <v>2639.0677737209999</v>
      </c>
      <c r="Y13" s="59">
        <f t="shared" si="10"/>
        <v>0</v>
      </c>
      <c r="Z13" s="60">
        <f t="shared" si="11"/>
        <v>3310.0210000000002</v>
      </c>
      <c r="AA13" s="61">
        <f t="shared" si="12"/>
        <v>925.85336849691407</v>
      </c>
      <c r="AB13" s="61">
        <f t="shared" si="13"/>
        <v>1229.0725556718182</v>
      </c>
      <c r="AC13" s="61">
        <f t="shared" si="14"/>
        <v>1155.0950758312679</v>
      </c>
      <c r="AD13" s="59">
        <f t="shared" si="15"/>
        <v>0</v>
      </c>
      <c r="AE13" s="62">
        <f t="shared" si="16"/>
        <v>4153.7023399999998</v>
      </c>
      <c r="AF13" s="63">
        <f t="shared" si="17"/>
        <v>950.20468563050588</v>
      </c>
      <c r="AG13" s="63">
        <f t="shared" si="18"/>
        <v>910.39186407184002</v>
      </c>
      <c r="AH13" s="63">
        <f t="shared" si="19"/>
        <v>2293.1053749274197</v>
      </c>
    </row>
    <row r="14" spans="1:34" x14ac:dyDescent="0.25">
      <c r="A14" s="69" t="s">
        <v>23</v>
      </c>
      <c r="B14" s="69" t="s">
        <v>132</v>
      </c>
      <c r="C14" s="69" t="s">
        <v>129</v>
      </c>
      <c r="D14" s="75">
        <v>111947000</v>
      </c>
      <c r="E14" s="76">
        <v>9.7500000000000003E-2</v>
      </c>
      <c r="F14" s="72">
        <v>0</v>
      </c>
      <c r="G14" s="73">
        <v>42793</v>
      </c>
      <c r="H14" s="73">
        <v>44619</v>
      </c>
      <c r="I14" s="73">
        <v>44477</v>
      </c>
      <c r="J14" s="74">
        <f>(I14-G14)+1</f>
        <v>1685</v>
      </c>
      <c r="K14" s="74">
        <v>0</v>
      </c>
      <c r="L14" s="74">
        <f t="shared" si="4"/>
        <v>4.6164383561643838</v>
      </c>
      <c r="M14" s="74">
        <f t="shared" si="5"/>
        <v>0</v>
      </c>
      <c r="N14" s="28">
        <f>(D14*(1+E14)^L14)-D14</f>
        <v>60056576.245054573</v>
      </c>
      <c r="O14" s="28">
        <f>D14*(1+F14)^M14-D14</f>
        <v>0</v>
      </c>
      <c r="P14" s="87">
        <v>10000</v>
      </c>
      <c r="Q14" s="121">
        <f>P15+P14</f>
        <v>20000</v>
      </c>
      <c r="R14" s="121">
        <v>317801129.57329404</v>
      </c>
      <c r="S14" s="121">
        <f>R14-Q14</f>
        <v>317781129.57329404</v>
      </c>
      <c r="T14" s="67"/>
      <c r="U14" s="26">
        <f t="shared" si="6"/>
        <v>4510.5869999999995</v>
      </c>
      <c r="V14" s="58">
        <f t="shared" si="7"/>
        <v>933.47049023699992</v>
      </c>
      <c r="W14" s="58">
        <f t="shared" si="8"/>
        <v>938.04873604199997</v>
      </c>
      <c r="X14" s="58">
        <f t="shared" si="9"/>
        <v>2639.0677737209999</v>
      </c>
      <c r="Y14" s="59">
        <f t="shared" si="10"/>
        <v>0</v>
      </c>
      <c r="Z14" s="60">
        <f t="shared" si="11"/>
        <v>3310.0210000000002</v>
      </c>
      <c r="AA14" s="61">
        <f t="shared" si="12"/>
        <v>925.85336849691407</v>
      </c>
      <c r="AB14" s="61">
        <f t="shared" si="13"/>
        <v>1229.0725556718182</v>
      </c>
      <c r="AC14" s="61">
        <f t="shared" si="14"/>
        <v>1155.0950758312679</v>
      </c>
      <c r="AD14" s="59">
        <f t="shared" si="15"/>
        <v>0</v>
      </c>
      <c r="AE14" s="62">
        <f t="shared" si="16"/>
        <v>4153.7023399999998</v>
      </c>
      <c r="AF14" s="63">
        <f t="shared" si="17"/>
        <v>950.20468563050588</v>
      </c>
      <c r="AG14" s="63">
        <f t="shared" si="18"/>
        <v>910.39186407184002</v>
      </c>
      <c r="AH14" s="63">
        <f t="shared" si="19"/>
        <v>2293.1053749274197</v>
      </c>
    </row>
    <row r="15" spans="1:34" x14ac:dyDescent="0.25">
      <c r="A15" s="69" t="s">
        <v>23</v>
      </c>
      <c r="B15" s="69" t="s">
        <v>132</v>
      </c>
      <c r="C15" s="69" t="s">
        <v>129</v>
      </c>
      <c r="D15" s="75">
        <v>95948000</v>
      </c>
      <c r="E15" s="76">
        <v>9.5000000000000001E-2</v>
      </c>
      <c r="F15" s="72">
        <v>0</v>
      </c>
      <c r="G15" s="73">
        <v>42793</v>
      </c>
      <c r="H15" s="73">
        <v>44619</v>
      </c>
      <c r="I15" s="73">
        <v>44477</v>
      </c>
      <c r="J15" s="74">
        <f>(I15-G15)+1</f>
        <v>1685</v>
      </c>
      <c r="K15" s="74">
        <v>0</v>
      </c>
      <c r="L15" s="74">
        <f t="shared" si="4"/>
        <v>4.6164383561643838</v>
      </c>
      <c r="M15" s="74">
        <f t="shared" si="5"/>
        <v>0</v>
      </c>
      <c r="N15" s="28">
        <f>(D15*(1+E15)^L15)-D15</f>
        <v>49929656.557005614</v>
      </c>
      <c r="O15" s="28">
        <f>D15*(1+F15)^M15-D15</f>
        <v>0</v>
      </c>
      <c r="P15" s="87">
        <v>10000</v>
      </c>
      <c r="Q15" s="121"/>
      <c r="R15" s="121"/>
      <c r="S15" s="121"/>
      <c r="T15" s="67"/>
      <c r="U15" s="26">
        <f t="shared" si="6"/>
        <v>4510.5869999999995</v>
      </c>
      <c r="V15" s="58">
        <f t="shared" si="7"/>
        <v>933.47049023699992</v>
      </c>
      <c r="W15" s="58">
        <f t="shared" si="8"/>
        <v>938.04873604199997</v>
      </c>
      <c r="X15" s="58">
        <f t="shared" si="9"/>
        <v>2639.0677737209999</v>
      </c>
      <c r="Y15" s="59">
        <f t="shared" si="10"/>
        <v>0</v>
      </c>
      <c r="Z15" s="60">
        <f t="shared" si="11"/>
        <v>3310.0210000000002</v>
      </c>
      <c r="AA15" s="61">
        <f t="shared" si="12"/>
        <v>925.85336849691407</v>
      </c>
      <c r="AB15" s="61">
        <f t="shared" si="13"/>
        <v>1229.0725556718182</v>
      </c>
      <c r="AC15" s="61">
        <f t="shared" si="14"/>
        <v>1155.0950758312679</v>
      </c>
      <c r="AD15" s="59">
        <f t="shared" si="15"/>
        <v>0</v>
      </c>
      <c r="AE15" s="62">
        <f t="shared" si="16"/>
        <v>4153.7023399999998</v>
      </c>
      <c r="AF15" s="63">
        <f t="shared" si="17"/>
        <v>950.20468563050588</v>
      </c>
      <c r="AG15" s="63">
        <f t="shared" si="18"/>
        <v>910.39186407184002</v>
      </c>
      <c r="AH15" s="63">
        <f t="shared" si="19"/>
        <v>2293.1053749274197</v>
      </c>
    </row>
    <row r="16" spans="1:34" ht="15" customHeight="1" x14ac:dyDescent="0.25">
      <c r="A16" s="69" t="s">
        <v>38</v>
      </c>
      <c r="B16" s="69" t="s">
        <v>131</v>
      </c>
      <c r="C16" s="69" t="s">
        <v>128</v>
      </c>
      <c r="D16" s="70">
        <v>1424306000</v>
      </c>
      <c r="E16" s="71">
        <v>9.2499999999999999E-2</v>
      </c>
      <c r="F16" s="72">
        <v>0.02</v>
      </c>
      <c r="G16" s="73">
        <v>44190</v>
      </c>
      <c r="H16" s="73">
        <v>44221</v>
      </c>
      <c r="I16" s="73">
        <v>44477</v>
      </c>
      <c r="J16" s="74">
        <f t="shared" si="2"/>
        <v>287</v>
      </c>
      <c r="K16" s="74">
        <f>I16-H16</f>
        <v>256</v>
      </c>
      <c r="L16" s="74">
        <f t="shared" si="4"/>
        <v>0.78630136986301369</v>
      </c>
      <c r="M16" s="74">
        <f t="shared" si="5"/>
        <v>0.70136986301369864</v>
      </c>
      <c r="N16" s="28">
        <f>(D16*(1+E16/12)^(L16*12))-D16</f>
        <v>107027097.98220897</v>
      </c>
      <c r="O16" s="28">
        <f>D16*(1+F16/12)^(M16*12)-D16</f>
        <v>20103226.65257597</v>
      </c>
      <c r="P16" s="87">
        <v>10000</v>
      </c>
      <c r="Q16" s="121">
        <f>P17+P16</f>
        <v>20000</v>
      </c>
      <c r="R16" s="121">
        <v>1922766009.4853942</v>
      </c>
      <c r="S16" s="121">
        <f>R16-Q16</f>
        <v>1922746009.4853942</v>
      </c>
      <c r="T16" s="67"/>
      <c r="U16" s="26">
        <f>P16*$U$6</f>
        <v>500</v>
      </c>
      <c r="V16" s="58">
        <f>U16*$V$6</f>
        <v>103.4755</v>
      </c>
      <c r="W16" s="58">
        <f>U16*$W$6</f>
        <v>103.983</v>
      </c>
      <c r="X16" s="58">
        <f>U16*$X$6</f>
        <v>292.54149999999998</v>
      </c>
      <c r="Y16" s="59">
        <f t="shared" si="10"/>
        <v>0</v>
      </c>
      <c r="Z16" s="60">
        <f>P16*$Z$6</f>
        <v>500</v>
      </c>
      <c r="AA16" s="61">
        <f>Z16*$AA$6</f>
        <v>139.85611700000001</v>
      </c>
      <c r="AB16" s="61">
        <f>Z16*$AB$6</f>
        <v>185.65932900000001</v>
      </c>
      <c r="AC16" s="61">
        <f>Z16*$AC$6</f>
        <v>174.48455399999997</v>
      </c>
      <c r="AD16" s="59">
        <f t="shared" si="15"/>
        <v>0</v>
      </c>
      <c r="AE16" s="62">
        <f>P16*$AE$6</f>
        <v>500</v>
      </c>
      <c r="AF16" s="63">
        <f>AE16*$AF$6</f>
        <v>114.38045</v>
      </c>
      <c r="AG16" s="63">
        <f>AE16*$AG$6</f>
        <v>109.58800000000001</v>
      </c>
      <c r="AH16" s="63">
        <f>AE16*$AH$6</f>
        <v>276.03149999999999</v>
      </c>
    </row>
    <row r="17" spans="1:34" ht="15" customHeight="1" x14ac:dyDescent="0.25">
      <c r="A17" s="69" t="s">
        <v>38</v>
      </c>
      <c r="B17" s="69" t="s">
        <v>131</v>
      </c>
      <c r="C17" s="69" t="s">
        <v>128</v>
      </c>
      <c r="D17" s="70">
        <v>340508000</v>
      </c>
      <c r="E17" s="71">
        <v>9.4E-2</v>
      </c>
      <c r="F17" s="72">
        <v>0.02</v>
      </c>
      <c r="G17" s="73">
        <v>44190</v>
      </c>
      <c r="H17" s="73">
        <v>44221</v>
      </c>
      <c r="I17" s="73">
        <v>44477</v>
      </c>
      <c r="J17" s="74">
        <f t="shared" si="2"/>
        <v>287</v>
      </c>
      <c r="K17" s="74">
        <f>I17-H17</f>
        <v>256</v>
      </c>
      <c r="L17" s="74">
        <f t="shared" si="4"/>
        <v>0.78630136986301369</v>
      </c>
      <c r="M17" s="74">
        <f t="shared" si="5"/>
        <v>0.70136986301369864</v>
      </c>
      <c r="N17" s="28">
        <f>(D17*(1+E17/12)^(L17*12))-D17</f>
        <v>26015618.246231198</v>
      </c>
      <c r="O17" s="28">
        <f>D17*(1+F17/12)^(M17*12)-D17</f>
        <v>4806066.6043781042</v>
      </c>
      <c r="P17" s="87">
        <v>10000</v>
      </c>
      <c r="Q17" s="121"/>
      <c r="R17" s="121"/>
      <c r="S17" s="121"/>
      <c r="T17" s="67"/>
      <c r="U17" s="26">
        <f t="shared" ref="U17:U33" si="20">P17*$U$6</f>
        <v>500</v>
      </c>
      <c r="V17" s="58">
        <f t="shared" ref="V17:V33" si="21">U17*$V$6</f>
        <v>103.4755</v>
      </c>
      <c r="W17" s="58">
        <f t="shared" ref="W17:W33" si="22">U17*$W$6</f>
        <v>103.983</v>
      </c>
      <c r="X17" s="58">
        <f t="shared" ref="X17:X33" si="23">U17*$X$6</f>
        <v>292.54149999999998</v>
      </c>
      <c r="Y17" s="59">
        <f t="shared" si="10"/>
        <v>0</v>
      </c>
      <c r="Z17" s="60">
        <f t="shared" ref="Z17:Z33" si="24">P17*$Z$6</f>
        <v>500</v>
      </c>
      <c r="AA17" s="61">
        <f t="shared" ref="AA17:AA33" si="25">Z17*$AA$6</f>
        <v>139.85611700000001</v>
      </c>
      <c r="AB17" s="61">
        <f t="shared" ref="AB17:AB33" si="26">Z17*$AB$6</f>
        <v>185.65932900000001</v>
      </c>
      <c r="AC17" s="61">
        <f t="shared" ref="AC17:AC33" si="27">Z17*$AC$6</f>
        <v>174.48455399999997</v>
      </c>
      <c r="AD17" s="59">
        <f t="shared" si="15"/>
        <v>0</v>
      </c>
      <c r="AE17" s="62">
        <f t="shared" ref="AE17:AE33" si="28">P17*$AE$6</f>
        <v>500</v>
      </c>
      <c r="AF17" s="63">
        <f t="shared" ref="AF17:AF33" si="29">AE17*$AF$6</f>
        <v>114.38045</v>
      </c>
      <c r="AG17" s="63">
        <f t="shared" ref="AG17:AG33" si="30">AE17*$AG$6</f>
        <v>109.58800000000001</v>
      </c>
      <c r="AH17" s="63">
        <f t="shared" ref="AH17:AH33" si="31">AE17*$AH$6</f>
        <v>276.03149999999999</v>
      </c>
    </row>
    <row r="18" spans="1:34" ht="15" customHeight="1" x14ac:dyDescent="0.25">
      <c r="A18" s="69" t="s">
        <v>39</v>
      </c>
      <c r="B18" s="69" t="s">
        <v>131</v>
      </c>
      <c r="C18" s="69" t="s">
        <v>127</v>
      </c>
      <c r="D18" s="70">
        <v>1141721000</v>
      </c>
      <c r="E18" s="71">
        <v>9.2999999999999999E-2</v>
      </c>
      <c r="F18" s="72">
        <v>0.02</v>
      </c>
      <c r="G18" s="73">
        <v>43922</v>
      </c>
      <c r="H18" s="73">
        <v>44287</v>
      </c>
      <c r="I18" s="73">
        <v>44477</v>
      </c>
      <c r="J18" s="74">
        <f t="shared" si="2"/>
        <v>555</v>
      </c>
      <c r="K18" s="74">
        <f>I18-H18</f>
        <v>190</v>
      </c>
      <c r="L18" s="74">
        <f t="shared" si="4"/>
        <v>1.5205479452054795</v>
      </c>
      <c r="M18" s="74">
        <f t="shared" si="5"/>
        <v>0.52054794520547942</v>
      </c>
      <c r="N18" s="28">
        <f>(D18*(1+E18)^L18)-D18</f>
        <v>165303706.68703556</v>
      </c>
      <c r="O18" s="28">
        <f>D18*(1+F18)^M18-D18</f>
        <v>11829975.988779783</v>
      </c>
      <c r="P18" s="87">
        <v>10000</v>
      </c>
      <c r="Q18" s="121">
        <f>P19+P18</f>
        <v>20000</v>
      </c>
      <c r="R18" s="121">
        <v>1739745169.7226799</v>
      </c>
      <c r="S18" s="121">
        <f>R18-Q18</f>
        <v>1739725169.7226799</v>
      </c>
      <c r="T18" s="67"/>
      <c r="U18" s="26">
        <f t="shared" si="20"/>
        <v>500</v>
      </c>
      <c r="V18" s="58">
        <f t="shared" si="21"/>
        <v>103.4755</v>
      </c>
      <c r="W18" s="58">
        <f t="shared" si="22"/>
        <v>103.983</v>
      </c>
      <c r="X18" s="58">
        <f t="shared" si="23"/>
        <v>292.54149999999998</v>
      </c>
      <c r="Y18" s="59">
        <f t="shared" si="10"/>
        <v>0</v>
      </c>
      <c r="Z18" s="60">
        <f t="shared" si="24"/>
        <v>500</v>
      </c>
      <c r="AA18" s="61">
        <f t="shared" si="25"/>
        <v>139.85611700000001</v>
      </c>
      <c r="AB18" s="61">
        <f t="shared" si="26"/>
        <v>185.65932900000001</v>
      </c>
      <c r="AC18" s="61">
        <f t="shared" si="27"/>
        <v>174.48455399999997</v>
      </c>
      <c r="AD18" s="59">
        <f t="shared" si="15"/>
        <v>0</v>
      </c>
      <c r="AE18" s="62">
        <f t="shared" si="28"/>
        <v>500</v>
      </c>
      <c r="AF18" s="63">
        <f t="shared" si="29"/>
        <v>114.38045</v>
      </c>
      <c r="AG18" s="63">
        <f t="shared" si="30"/>
        <v>109.58800000000001</v>
      </c>
      <c r="AH18" s="63">
        <f t="shared" si="31"/>
        <v>276.03149999999999</v>
      </c>
    </row>
    <row r="19" spans="1:34" ht="15" customHeight="1" x14ac:dyDescent="0.25">
      <c r="A19" s="69" t="s">
        <v>39</v>
      </c>
      <c r="B19" s="69" t="s">
        <v>131</v>
      </c>
      <c r="C19" s="69" t="s">
        <v>127</v>
      </c>
      <c r="D19" s="70">
        <v>363609000</v>
      </c>
      <c r="E19" s="71">
        <v>9.4500000000000001E-2</v>
      </c>
      <c r="F19" s="72">
        <v>0.02</v>
      </c>
      <c r="G19" s="73">
        <v>43922</v>
      </c>
      <c r="H19" s="73">
        <v>44287</v>
      </c>
      <c r="I19" s="73">
        <v>44477</v>
      </c>
      <c r="J19" s="74">
        <f t="shared" si="2"/>
        <v>555</v>
      </c>
      <c r="K19" s="74">
        <f>I19-H19</f>
        <v>190</v>
      </c>
      <c r="L19" s="74">
        <f t="shared" si="4"/>
        <v>1.5205479452054795</v>
      </c>
      <c r="M19" s="74">
        <f t="shared" si="5"/>
        <v>0.52054794520547942</v>
      </c>
      <c r="N19" s="28">
        <f>(D19*(1+E19)^L19)-D19</f>
        <v>53513941.613869667</v>
      </c>
      <c r="O19" s="28">
        <f>D19*(1+F19)^M19-D19</f>
        <v>3767545.4329947829</v>
      </c>
      <c r="P19" s="87">
        <v>10000</v>
      </c>
      <c r="Q19" s="121"/>
      <c r="R19" s="121"/>
      <c r="S19" s="121"/>
      <c r="T19" s="67"/>
      <c r="U19" s="26">
        <f t="shared" si="20"/>
        <v>500</v>
      </c>
      <c r="V19" s="58">
        <f t="shared" si="21"/>
        <v>103.4755</v>
      </c>
      <c r="W19" s="58">
        <f t="shared" si="22"/>
        <v>103.983</v>
      </c>
      <c r="X19" s="58">
        <f t="shared" si="23"/>
        <v>292.54149999999998</v>
      </c>
      <c r="Y19" s="59">
        <f t="shared" si="10"/>
        <v>0</v>
      </c>
      <c r="Z19" s="60">
        <f t="shared" si="24"/>
        <v>500</v>
      </c>
      <c r="AA19" s="61">
        <f t="shared" si="25"/>
        <v>139.85611700000001</v>
      </c>
      <c r="AB19" s="61">
        <f t="shared" si="26"/>
        <v>185.65932900000001</v>
      </c>
      <c r="AC19" s="61">
        <f t="shared" si="27"/>
        <v>174.48455399999997</v>
      </c>
      <c r="AD19" s="59">
        <f t="shared" si="15"/>
        <v>0</v>
      </c>
      <c r="AE19" s="62">
        <f t="shared" si="28"/>
        <v>500</v>
      </c>
      <c r="AF19" s="63">
        <f t="shared" si="29"/>
        <v>114.38045</v>
      </c>
      <c r="AG19" s="63">
        <f t="shared" si="30"/>
        <v>109.58800000000001</v>
      </c>
      <c r="AH19" s="63">
        <f t="shared" si="31"/>
        <v>276.03149999999999</v>
      </c>
    </row>
    <row r="20" spans="1:34" ht="15" customHeight="1" x14ac:dyDescent="0.25">
      <c r="A20" s="69" t="s">
        <v>40</v>
      </c>
      <c r="B20" s="69" t="s">
        <v>131</v>
      </c>
      <c r="C20" s="69" t="s">
        <v>129</v>
      </c>
      <c r="D20" s="75">
        <v>212729000</v>
      </c>
      <c r="E20" s="76">
        <v>9.2999999999999999E-2</v>
      </c>
      <c r="F20" s="72">
        <v>0</v>
      </c>
      <c r="G20" s="73">
        <v>42955</v>
      </c>
      <c r="H20" s="73">
        <v>44875</v>
      </c>
      <c r="I20" s="73">
        <v>44477</v>
      </c>
      <c r="J20" s="74">
        <f t="shared" ref="J20:J21" si="32">(I20-G20)+1</f>
        <v>1523</v>
      </c>
      <c r="K20" s="74">
        <v>0</v>
      </c>
      <c r="L20" s="74">
        <f t="shared" si="4"/>
        <v>4.1726027397260275</v>
      </c>
      <c r="M20" s="74">
        <f t="shared" si="5"/>
        <v>0</v>
      </c>
      <c r="N20" s="28">
        <f>(D20*(1+E20)^L20)-D20</f>
        <v>95570834.875932097</v>
      </c>
      <c r="O20" s="28">
        <f>D20*(1+F20)^M20-D20</f>
        <v>0</v>
      </c>
      <c r="P20" s="87">
        <v>10000</v>
      </c>
      <c r="Q20" s="121">
        <f>P21+P20</f>
        <v>20000</v>
      </c>
      <c r="R20" s="68">
        <v>447903801.61278677</v>
      </c>
      <c r="S20" s="121">
        <f>R20-Q20</f>
        <v>447883801.61278677</v>
      </c>
      <c r="T20" s="67"/>
      <c r="U20" s="26">
        <f t="shared" si="20"/>
        <v>500</v>
      </c>
      <c r="V20" s="58">
        <f t="shared" si="21"/>
        <v>103.4755</v>
      </c>
      <c r="W20" s="58">
        <f t="shared" si="22"/>
        <v>103.983</v>
      </c>
      <c r="X20" s="58">
        <f t="shared" si="23"/>
        <v>292.54149999999998</v>
      </c>
      <c r="Y20" s="59">
        <f t="shared" si="10"/>
        <v>0</v>
      </c>
      <c r="Z20" s="60">
        <f t="shared" si="24"/>
        <v>500</v>
      </c>
      <c r="AA20" s="61">
        <f t="shared" si="25"/>
        <v>139.85611700000001</v>
      </c>
      <c r="AB20" s="61">
        <f t="shared" si="26"/>
        <v>185.65932900000001</v>
      </c>
      <c r="AC20" s="61">
        <f t="shared" si="27"/>
        <v>174.48455399999997</v>
      </c>
      <c r="AD20" s="59">
        <f t="shared" si="15"/>
        <v>0</v>
      </c>
      <c r="AE20" s="62">
        <f t="shared" si="28"/>
        <v>500</v>
      </c>
      <c r="AF20" s="63">
        <f t="shared" si="29"/>
        <v>114.38045</v>
      </c>
      <c r="AG20" s="63">
        <f t="shared" si="30"/>
        <v>109.58800000000001</v>
      </c>
      <c r="AH20" s="63">
        <f t="shared" si="31"/>
        <v>276.03149999999999</v>
      </c>
    </row>
    <row r="21" spans="1:34" ht="15" customHeight="1" x14ac:dyDescent="0.25">
      <c r="A21" s="69" t="s">
        <v>40</v>
      </c>
      <c r="B21" s="69" t="s">
        <v>131</v>
      </c>
      <c r="C21" s="69" t="s">
        <v>129</v>
      </c>
      <c r="D21" s="75">
        <v>96403000</v>
      </c>
      <c r="E21" s="76">
        <v>9.4500000000000001E-2</v>
      </c>
      <c r="F21" s="72">
        <v>0</v>
      </c>
      <c r="G21" s="73">
        <v>42955</v>
      </c>
      <c r="H21" s="73">
        <v>44875</v>
      </c>
      <c r="I21" s="73">
        <v>44477</v>
      </c>
      <c r="J21" s="74">
        <f t="shared" si="32"/>
        <v>1523</v>
      </c>
      <c r="K21" s="74">
        <v>0</v>
      </c>
      <c r="L21" s="74">
        <f t="shared" si="4"/>
        <v>4.1726027397260275</v>
      </c>
      <c r="M21" s="74">
        <f t="shared" si="5"/>
        <v>0</v>
      </c>
      <c r="N21" s="28">
        <f>(D21*(1+E21)^L21-D21)</f>
        <v>44111894.39635542</v>
      </c>
      <c r="O21" s="28">
        <f>D21*(1+F21)^M21-D21</f>
        <v>0</v>
      </c>
      <c r="P21" s="87">
        <v>10000</v>
      </c>
      <c r="Q21" s="121"/>
      <c r="R21" s="68"/>
      <c r="S21" s="121"/>
      <c r="T21" s="67"/>
      <c r="U21" s="26">
        <f t="shared" si="20"/>
        <v>500</v>
      </c>
      <c r="V21" s="58">
        <f t="shared" si="21"/>
        <v>103.4755</v>
      </c>
      <c r="W21" s="58">
        <f t="shared" si="22"/>
        <v>103.983</v>
      </c>
      <c r="X21" s="58">
        <f t="shared" si="23"/>
        <v>292.54149999999998</v>
      </c>
      <c r="Y21" s="59">
        <f t="shared" si="10"/>
        <v>0</v>
      </c>
      <c r="Z21" s="60">
        <f t="shared" si="24"/>
        <v>500</v>
      </c>
      <c r="AA21" s="61">
        <f t="shared" si="25"/>
        <v>139.85611700000001</v>
      </c>
      <c r="AB21" s="61">
        <f t="shared" si="26"/>
        <v>185.65932900000001</v>
      </c>
      <c r="AC21" s="61">
        <f t="shared" si="27"/>
        <v>174.48455399999997</v>
      </c>
      <c r="AD21" s="59">
        <f t="shared" si="15"/>
        <v>0</v>
      </c>
      <c r="AE21" s="62">
        <f t="shared" si="28"/>
        <v>500</v>
      </c>
      <c r="AF21" s="63">
        <f t="shared" si="29"/>
        <v>114.38045</v>
      </c>
      <c r="AG21" s="63">
        <f t="shared" si="30"/>
        <v>109.58800000000001</v>
      </c>
      <c r="AH21" s="63">
        <f t="shared" si="31"/>
        <v>276.03149999999999</v>
      </c>
    </row>
    <row r="22" spans="1:34" ht="15" customHeight="1" x14ac:dyDescent="0.25">
      <c r="A22" s="69" t="s">
        <v>41</v>
      </c>
      <c r="B22" s="69" t="s">
        <v>131</v>
      </c>
      <c r="C22" s="69" t="s">
        <v>128</v>
      </c>
      <c r="D22" s="70">
        <v>46341000</v>
      </c>
      <c r="E22" s="71">
        <v>9.35E-2</v>
      </c>
      <c r="F22" s="72">
        <v>0.02</v>
      </c>
      <c r="G22" s="73">
        <v>44190</v>
      </c>
      <c r="H22" s="73">
        <v>44221</v>
      </c>
      <c r="I22" s="73">
        <v>44477</v>
      </c>
      <c r="J22" s="74">
        <f t="shared" si="2"/>
        <v>287</v>
      </c>
      <c r="K22" s="74">
        <f>I22-H22</f>
        <v>256</v>
      </c>
      <c r="L22" s="74">
        <f t="shared" si="4"/>
        <v>0.78630136986301369</v>
      </c>
      <c r="M22" s="74">
        <f t="shared" si="5"/>
        <v>0.70136986301369864</v>
      </c>
      <c r="N22" s="28">
        <f>(D22*(1+E22/12)^(L22*12))-D22</f>
        <v>3521107.081591785</v>
      </c>
      <c r="O22" s="28">
        <f>D22*(1+F22/12)^(M22*12)-D22</f>
        <v>654075.47697406262</v>
      </c>
      <c r="P22" s="87">
        <v>10000</v>
      </c>
      <c r="Q22" s="121">
        <f>P23+P22</f>
        <v>20000</v>
      </c>
      <c r="R22" s="121">
        <v>101709550.27601235</v>
      </c>
      <c r="S22" s="121">
        <f>R22-Q22</f>
        <v>101689550.27601235</v>
      </c>
      <c r="T22" s="67"/>
      <c r="U22" s="26">
        <f t="shared" si="20"/>
        <v>500</v>
      </c>
      <c r="V22" s="58">
        <f t="shared" si="21"/>
        <v>103.4755</v>
      </c>
      <c r="W22" s="58">
        <f t="shared" si="22"/>
        <v>103.983</v>
      </c>
      <c r="X22" s="58">
        <f t="shared" si="23"/>
        <v>292.54149999999998</v>
      </c>
      <c r="Y22" s="59">
        <f t="shared" si="10"/>
        <v>0</v>
      </c>
      <c r="Z22" s="60">
        <f t="shared" si="24"/>
        <v>500</v>
      </c>
      <c r="AA22" s="61">
        <f t="shared" si="25"/>
        <v>139.85611700000001</v>
      </c>
      <c r="AB22" s="61">
        <f t="shared" si="26"/>
        <v>185.65932900000001</v>
      </c>
      <c r="AC22" s="61">
        <f t="shared" si="27"/>
        <v>174.48455399999997</v>
      </c>
      <c r="AD22" s="59">
        <f t="shared" si="15"/>
        <v>0</v>
      </c>
      <c r="AE22" s="62">
        <f t="shared" si="28"/>
        <v>500</v>
      </c>
      <c r="AF22" s="63">
        <f t="shared" si="29"/>
        <v>114.38045</v>
      </c>
      <c r="AG22" s="63">
        <f t="shared" si="30"/>
        <v>109.58800000000001</v>
      </c>
      <c r="AH22" s="63">
        <f t="shared" si="31"/>
        <v>276.03149999999999</v>
      </c>
    </row>
    <row r="23" spans="1:34" ht="15" customHeight="1" x14ac:dyDescent="0.25">
      <c r="A23" s="69" t="s">
        <v>41</v>
      </c>
      <c r="B23" s="69" t="s">
        <v>131</v>
      </c>
      <c r="C23" s="69" t="s">
        <v>128</v>
      </c>
      <c r="D23" s="70">
        <v>46908000</v>
      </c>
      <c r="E23" s="71">
        <v>9.5000000000000001E-2</v>
      </c>
      <c r="F23" s="72">
        <v>0.02</v>
      </c>
      <c r="G23" s="73">
        <v>44190</v>
      </c>
      <c r="H23" s="73">
        <v>44221</v>
      </c>
      <c r="I23" s="73">
        <v>44477</v>
      </c>
      <c r="J23" s="74">
        <f t="shared" si="2"/>
        <v>287</v>
      </c>
      <c r="K23" s="74">
        <f>I23-H23</f>
        <v>256</v>
      </c>
      <c r="L23" s="74">
        <f t="shared" si="4"/>
        <v>0.78630136986301369</v>
      </c>
      <c r="M23" s="74">
        <f t="shared" si="5"/>
        <v>0.70136986301369864</v>
      </c>
      <c r="N23" s="28">
        <f>(D23*(1+E23/12)^(L23*12))-D23</f>
        <v>3623289.3748578727</v>
      </c>
      <c r="O23" s="28">
        <f>D23*(1+F23/12)^(M23*12)-D23</f>
        <v>662078.34258862585</v>
      </c>
      <c r="P23" s="87">
        <v>10000</v>
      </c>
      <c r="Q23" s="121"/>
      <c r="R23" s="121"/>
      <c r="S23" s="121"/>
      <c r="T23" s="67"/>
      <c r="U23" s="26">
        <f t="shared" si="20"/>
        <v>500</v>
      </c>
      <c r="V23" s="58">
        <f t="shared" si="21"/>
        <v>103.4755</v>
      </c>
      <c r="W23" s="58">
        <f t="shared" si="22"/>
        <v>103.983</v>
      </c>
      <c r="X23" s="58">
        <f t="shared" si="23"/>
        <v>292.54149999999998</v>
      </c>
      <c r="Y23" s="59">
        <f t="shared" si="10"/>
        <v>0</v>
      </c>
      <c r="Z23" s="60">
        <f t="shared" si="24"/>
        <v>500</v>
      </c>
      <c r="AA23" s="61">
        <f t="shared" si="25"/>
        <v>139.85611700000001</v>
      </c>
      <c r="AB23" s="61">
        <f t="shared" si="26"/>
        <v>185.65932900000001</v>
      </c>
      <c r="AC23" s="61">
        <f t="shared" si="27"/>
        <v>174.48455399999997</v>
      </c>
      <c r="AD23" s="59">
        <f t="shared" si="15"/>
        <v>0</v>
      </c>
      <c r="AE23" s="62">
        <f t="shared" si="28"/>
        <v>500</v>
      </c>
      <c r="AF23" s="63">
        <f t="shared" si="29"/>
        <v>114.38045</v>
      </c>
      <c r="AG23" s="63">
        <f t="shared" si="30"/>
        <v>109.58800000000001</v>
      </c>
      <c r="AH23" s="63">
        <f t="shared" si="31"/>
        <v>276.03149999999999</v>
      </c>
    </row>
    <row r="24" spans="1:34" ht="15" customHeight="1" x14ac:dyDescent="0.25">
      <c r="A24" s="69" t="s">
        <v>42</v>
      </c>
      <c r="B24" s="69" t="s">
        <v>131</v>
      </c>
      <c r="C24" s="69" t="s">
        <v>127</v>
      </c>
      <c r="D24" s="70">
        <v>42616000</v>
      </c>
      <c r="E24" s="71">
        <v>9.4E-2</v>
      </c>
      <c r="F24" s="72">
        <v>0.02</v>
      </c>
      <c r="G24" s="73">
        <v>43922</v>
      </c>
      <c r="H24" s="73">
        <v>44287</v>
      </c>
      <c r="I24" s="73">
        <v>44477</v>
      </c>
      <c r="J24" s="74">
        <f t="shared" si="2"/>
        <v>555</v>
      </c>
      <c r="K24" s="74">
        <f>I24-H24</f>
        <v>190</v>
      </c>
      <c r="L24" s="74">
        <f t="shared" si="4"/>
        <v>1.5205479452054795</v>
      </c>
      <c r="M24" s="74">
        <f t="shared" si="5"/>
        <v>0.52054794520547942</v>
      </c>
      <c r="N24" s="28">
        <f>(D24*(1+E24)^L24)-D24</f>
        <v>6238029.753295958</v>
      </c>
      <c r="O24" s="28">
        <f>D24*(1+F24)^M24-D24</f>
        <v>441566.94738718122</v>
      </c>
      <c r="P24" s="87">
        <v>10000</v>
      </c>
      <c r="Q24" s="121">
        <f>P25+P24</f>
        <v>20000</v>
      </c>
      <c r="R24" s="121">
        <v>133329047.89454654</v>
      </c>
      <c r="S24" s="121">
        <f>R24-Q24</f>
        <v>133309047.89454654</v>
      </c>
      <c r="T24" s="67"/>
      <c r="U24" s="26">
        <f t="shared" si="20"/>
        <v>500</v>
      </c>
      <c r="V24" s="58">
        <f t="shared" si="21"/>
        <v>103.4755</v>
      </c>
      <c r="W24" s="58">
        <f t="shared" si="22"/>
        <v>103.983</v>
      </c>
      <c r="X24" s="58">
        <f t="shared" si="23"/>
        <v>292.54149999999998</v>
      </c>
      <c r="Y24" s="59">
        <f t="shared" si="10"/>
        <v>0</v>
      </c>
      <c r="Z24" s="60">
        <f t="shared" si="24"/>
        <v>500</v>
      </c>
      <c r="AA24" s="61">
        <f t="shared" si="25"/>
        <v>139.85611700000001</v>
      </c>
      <c r="AB24" s="61">
        <f t="shared" si="26"/>
        <v>185.65932900000001</v>
      </c>
      <c r="AC24" s="61">
        <f t="shared" si="27"/>
        <v>174.48455399999997</v>
      </c>
      <c r="AD24" s="59">
        <f t="shared" si="15"/>
        <v>0</v>
      </c>
      <c r="AE24" s="62">
        <f t="shared" si="28"/>
        <v>500</v>
      </c>
      <c r="AF24" s="63">
        <f t="shared" si="29"/>
        <v>114.38045</v>
      </c>
      <c r="AG24" s="63">
        <f t="shared" si="30"/>
        <v>109.58800000000001</v>
      </c>
      <c r="AH24" s="63">
        <f t="shared" si="31"/>
        <v>276.03149999999999</v>
      </c>
    </row>
    <row r="25" spans="1:34" ht="15" customHeight="1" x14ac:dyDescent="0.25">
      <c r="A25" s="69" t="s">
        <v>42</v>
      </c>
      <c r="B25" s="69" t="s">
        <v>131</v>
      </c>
      <c r="C25" s="69" t="s">
        <v>127</v>
      </c>
      <c r="D25" s="70">
        <v>72497000</v>
      </c>
      <c r="E25" s="71">
        <v>9.5500000000000002E-2</v>
      </c>
      <c r="F25" s="72">
        <v>0.02</v>
      </c>
      <c r="G25" s="73">
        <v>43922</v>
      </c>
      <c r="H25" s="73">
        <v>44287</v>
      </c>
      <c r="I25" s="73">
        <v>44477</v>
      </c>
      <c r="J25" s="74">
        <f t="shared" si="2"/>
        <v>555</v>
      </c>
      <c r="K25" s="74">
        <f>I25-H25</f>
        <v>190</v>
      </c>
      <c r="L25" s="74">
        <f t="shared" si="4"/>
        <v>1.5205479452054795</v>
      </c>
      <c r="M25" s="74">
        <f t="shared" si="5"/>
        <v>0.52054794520547942</v>
      </c>
      <c r="N25" s="28">
        <f>(D25*(1+E25)^L25)-D25</f>
        <v>10785271.379128829</v>
      </c>
      <c r="O25" s="28">
        <f>D25*(1+F25)^M25-D25</f>
        <v>751179.81473456323</v>
      </c>
      <c r="P25" s="87">
        <v>10000</v>
      </c>
      <c r="Q25" s="121"/>
      <c r="R25" s="121"/>
      <c r="S25" s="121"/>
      <c r="T25" s="67"/>
      <c r="U25" s="26">
        <f t="shared" si="20"/>
        <v>500</v>
      </c>
      <c r="V25" s="58">
        <f t="shared" si="21"/>
        <v>103.4755</v>
      </c>
      <c r="W25" s="58">
        <f t="shared" si="22"/>
        <v>103.983</v>
      </c>
      <c r="X25" s="58">
        <f t="shared" si="23"/>
        <v>292.54149999999998</v>
      </c>
      <c r="Y25" s="59">
        <f t="shared" si="10"/>
        <v>0</v>
      </c>
      <c r="Z25" s="60">
        <f t="shared" si="24"/>
        <v>500</v>
      </c>
      <c r="AA25" s="61">
        <f t="shared" si="25"/>
        <v>139.85611700000001</v>
      </c>
      <c r="AB25" s="61">
        <f t="shared" si="26"/>
        <v>185.65932900000001</v>
      </c>
      <c r="AC25" s="61">
        <f t="shared" si="27"/>
        <v>174.48455399999997</v>
      </c>
      <c r="AD25" s="59">
        <f t="shared" si="15"/>
        <v>0</v>
      </c>
      <c r="AE25" s="62">
        <f t="shared" si="28"/>
        <v>500</v>
      </c>
      <c r="AF25" s="63">
        <f t="shared" si="29"/>
        <v>114.38045</v>
      </c>
      <c r="AG25" s="63">
        <f t="shared" si="30"/>
        <v>109.58800000000001</v>
      </c>
      <c r="AH25" s="63">
        <f t="shared" si="31"/>
        <v>276.03149999999999</v>
      </c>
    </row>
    <row r="26" spans="1:34" ht="15" customHeight="1" x14ac:dyDescent="0.25">
      <c r="A26" s="69" t="s">
        <v>43</v>
      </c>
      <c r="B26" s="69" t="s">
        <v>131</v>
      </c>
      <c r="C26" s="69" t="s">
        <v>129</v>
      </c>
      <c r="D26" s="75">
        <v>11992000</v>
      </c>
      <c r="E26" s="76">
        <v>9.4E-2</v>
      </c>
      <c r="F26" s="72">
        <v>0</v>
      </c>
      <c r="G26" s="73">
        <v>42955</v>
      </c>
      <c r="H26" s="73">
        <v>45512</v>
      </c>
      <c r="I26" s="73">
        <v>44477</v>
      </c>
      <c r="J26" s="74">
        <f t="shared" ref="J26:J27" si="33">(I26-G26)+1</f>
        <v>1523</v>
      </c>
      <c r="K26" s="74">
        <v>0</v>
      </c>
      <c r="L26" s="74">
        <f t="shared" si="4"/>
        <v>4.1726027397260275</v>
      </c>
      <c r="M26" s="74">
        <f t="shared" si="5"/>
        <v>0</v>
      </c>
      <c r="N26" s="28">
        <f>(D26*(1+E26)^L26)-D26</f>
        <v>5453981.3753181696</v>
      </c>
      <c r="O26" s="28">
        <f>D26*(1+F26)^M26-D26</f>
        <v>0</v>
      </c>
      <c r="P26" s="87">
        <v>10000</v>
      </c>
      <c r="Q26" s="121">
        <f>P27+P26</f>
        <v>20000</v>
      </c>
      <c r="R26" s="68">
        <v>40912044.300303623</v>
      </c>
      <c r="S26" s="121">
        <f>R26-Q26</f>
        <v>40892044.300303623</v>
      </c>
      <c r="T26" s="67"/>
      <c r="U26" s="26">
        <f t="shared" si="20"/>
        <v>500</v>
      </c>
      <c r="V26" s="58">
        <f t="shared" si="21"/>
        <v>103.4755</v>
      </c>
      <c r="W26" s="58">
        <f t="shared" si="22"/>
        <v>103.983</v>
      </c>
      <c r="X26" s="58">
        <f t="shared" si="23"/>
        <v>292.54149999999998</v>
      </c>
      <c r="Y26" s="59">
        <f t="shared" si="10"/>
        <v>0</v>
      </c>
      <c r="Z26" s="60">
        <f t="shared" si="24"/>
        <v>500</v>
      </c>
      <c r="AA26" s="61">
        <f t="shared" si="25"/>
        <v>139.85611700000001</v>
      </c>
      <c r="AB26" s="61">
        <f t="shared" si="26"/>
        <v>185.65932900000001</v>
      </c>
      <c r="AC26" s="61">
        <f t="shared" si="27"/>
        <v>174.48455399999997</v>
      </c>
      <c r="AD26" s="59">
        <f t="shared" si="15"/>
        <v>0</v>
      </c>
      <c r="AE26" s="62">
        <f t="shared" si="28"/>
        <v>500</v>
      </c>
      <c r="AF26" s="63">
        <f t="shared" si="29"/>
        <v>114.38045</v>
      </c>
      <c r="AG26" s="63">
        <f t="shared" si="30"/>
        <v>109.58800000000001</v>
      </c>
      <c r="AH26" s="63">
        <f t="shared" si="31"/>
        <v>276.03149999999999</v>
      </c>
    </row>
    <row r="27" spans="1:34" ht="15" customHeight="1" x14ac:dyDescent="0.25">
      <c r="A27" s="69" t="s">
        <v>43</v>
      </c>
      <c r="B27" s="69" t="s">
        <v>131</v>
      </c>
      <c r="C27" s="69" t="s">
        <v>129</v>
      </c>
      <c r="D27" s="75">
        <v>16137000</v>
      </c>
      <c r="E27" s="76">
        <v>9.5500000000000002E-2</v>
      </c>
      <c r="F27" s="72">
        <v>0</v>
      </c>
      <c r="G27" s="73">
        <v>42955</v>
      </c>
      <c r="H27" s="73">
        <v>45512</v>
      </c>
      <c r="I27" s="73">
        <v>44477</v>
      </c>
      <c r="J27" s="74">
        <f t="shared" si="33"/>
        <v>1523</v>
      </c>
      <c r="K27" s="74">
        <v>0</v>
      </c>
      <c r="L27" s="74">
        <f t="shared" si="4"/>
        <v>4.1726027397260275</v>
      </c>
      <c r="M27" s="74">
        <f t="shared" si="5"/>
        <v>0</v>
      </c>
      <c r="N27" s="28">
        <f>(D27*(1+E27)^L27)-D27</f>
        <v>7473736.3805946708</v>
      </c>
      <c r="O27" s="28">
        <f>D27*(1+F27)^M27-D27</f>
        <v>0</v>
      </c>
      <c r="P27" s="87">
        <v>10000</v>
      </c>
      <c r="Q27" s="121"/>
      <c r="R27" s="68"/>
      <c r="S27" s="121"/>
      <c r="T27" s="67"/>
      <c r="U27" s="26">
        <f t="shared" si="20"/>
        <v>500</v>
      </c>
      <c r="V27" s="58">
        <f t="shared" si="21"/>
        <v>103.4755</v>
      </c>
      <c r="W27" s="58">
        <f t="shared" si="22"/>
        <v>103.983</v>
      </c>
      <c r="X27" s="58">
        <f t="shared" si="23"/>
        <v>292.54149999999998</v>
      </c>
      <c r="Y27" s="59">
        <f t="shared" si="10"/>
        <v>0</v>
      </c>
      <c r="Z27" s="60">
        <f t="shared" si="24"/>
        <v>500</v>
      </c>
      <c r="AA27" s="61">
        <f t="shared" si="25"/>
        <v>139.85611700000001</v>
      </c>
      <c r="AB27" s="61">
        <f t="shared" si="26"/>
        <v>185.65932900000001</v>
      </c>
      <c r="AC27" s="61">
        <f t="shared" si="27"/>
        <v>174.48455399999997</v>
      </c>
      <c r="AD27" s="59">
        <f t="shared" si="15"/>
        <v>0</v>
      </c>
      <c r="AE27" s="62">
        <f t="shared" si="28"/>
        <v>500</v>
      </c>
      <c r="AF27" s="63">
        <f t="shared" si="29"/>
        <v>114.38045</v>
      </c>
      <c r="AG27" s="63">
        <f t="shared" si="30"/>
        <v>109.58800000000001</v>
      </c>
      <c r="AH27" s="63">
        <f t="shared" si="31"/>
        <v>276.03149999999999</v>
      </c>
    </row>
    <row r="28" spans="1:34" ht="15" customHeight="1" x14ac:dyDescent="0.25">
      <c r="A28" s="69" t="s">
        <v>44</v>
      </c>
      <c r="B28" s="69" t="s">
        <v>131</v>
      </c>
      <c r="C28" s="69" t="s">
        <v>128</v>
      </c>
      <c r="D28" s="70">
        <v>943756000</v>
      </c>
      <c r="E28" s="71">
        <v>9.5000000000000001E-2</v>
      </c>
      <c r="F28" s="72">
        <v>0.02</v>
      </c>
      <c r="G28" s="73">
        <v>44190</v>
      </c>
      <c r="H28" s="73">
        <v>44221</v>
      </c>
      <c r="I28" s="73">
        <v>44477</v>
      </c>
      <c r="J28" s="74">
        <f t="shared" si="2"/>
        <v>287</v>
      </c>
      <c r="K28" s="74">
        <f>I28-H28</f>
        <v>256</v>
      </c>
      <c r="L28" s="74">
        <f t="shared" si="4"/>
        <v>0.78630136986301369</v>
      </c>
      <c r="M28" s="74">
        <f t="shared" si="5"/>
        <v>0.70136986301369864</v>
      </c>
      <c r="N28" s="28">
        <f>(D28*(1+E28/12)^(L28*12))-D28</f>
        <v>72898036.310615778</v>
      </c>
      <c r="O28" s="28">
        <f>D28*(1+F28/12)^(M28*12)-D28</f>
        <v>13320551.042211771</v>
      </c>
      <c r="P28" s="87">
        <v>10000</v>
      </c>
      <c r="Q28" s="121">
        <f>P29+P28</f>
        <v>20000</v>
      </c>
      <c r="R28" s="121">
        <v>1273216506.3184242</v>
      </c>
      <c r="S28" s="121">
        <f>R28-Q28</f>
        <v>1273196506.3184242</v>
      </c>
      <c r="T28" s="67"/>
      <c r="U28" s="26">
        <f t="shared" si="20"/>
        <v>500</v>
      </c>
      <c r="V28" s="58">
        <f t="shared" si="21"/>
        <v>103.4755</v>
      </c>
      <c r="W28" s="58">
        <f t="shared" si="22"/>
        <v>103.983</v>
      </c>
      <c r="X28" s="58">
        <f t="shared" si="23"/>
        <v>292.54149999999998</v>
      </c>
      <c r="Y28" s="59">
        <f t="shared" si="10"/>
        <v>0</v>
      </c>
      <c r="Z28" s="60">
        <f t="shared" si="24"/>
        <v>500</v>
      </c>
      <c r="AA28" s="61">
        <f t="shared" si="25"/>
        <v>139.85611700000001</v>
      </c>
      <c r="AB28" s="61">
        <f t="shared" si="26"/>
        <v>185.65932900000001</v>
      </c>
      <c r="AC28" s="61">
        <f t="shared" si="27"/>
        <v>174.48455399999997</v>
      </c>
      <c r="AD28" s="59">
        <f t="shared" si="15"/>
        <v>0</v>
      </c>
      <c r="AE28" s="62">
        <f t="shared" si="28"/>
        <v>500</v>
      </c>
      <c r="AF28" s="63">
        <f t="shared" si="29"/>
        <v>114.38045</v>
      </c>
      <c r="AG28" s="63">
        <f t="shared" si="30"/>
        <v>109.58800000000001</v>
      </c>
      <c r="AH28" s="63">
        <f t="shared" si="31"/>
        <v>276.03149999999999</v>
      </c>
    </row>
    <row r="29" spans="1:34" ht="15" customHeight="1" x14ac:dyDescent="0.25">
      <c r="A29" s="69" t="s">
        <v>44</v>
      </c>
      <c r="B29" s="69" t="s">
        <v>131</v>
      </c>
      <c r="C29" s="69" t="s">
        <v>128</v>
      </c>
      <c r="D29" s="70">
        <v>222623000</v>
      </c>
      <c r="E29" s="71">
        <v>9.6500000000000002E-2</v>
      </c>
      <c r="F29" s="72">
        <v>0.02</v>
      </c>
      <c r="G29" s="73">
        <v>44190</v>
      </c>
      <c r="H29" s="73">
        <v>44221</v>
      </c>
      <c r="I29" s="73">
        <v>44477</v>
      </c>
      <c r="J29" s="74">
        <f t="shared" si="2"/>
        <v>287</v>
      </c>
      <c r="K29" s="74">
        <f>I29-H29</f>
        <v>256</v>
      </c>
      <c r="L29" s="74">
        <f t="shared" si="4"/>
        <v>0.78630136986301369</v>
      </c>
      <c r="M29" s="74">
        <f t="shared" si="5"/>
        <v>0.70136986301369864</v>
      </c>
      <c r="N29" s="28">
        <f>(D29*(1+E29/12)^(L29*12))-D29</f>
        <v>17476728.574573725</v>
      </c>
      <c r="O29" s="28">
        <f>D29*(1+F29/12)^(M29*12)-D29</f>
        <v>3142190.39102301</v>
      </c>
      <c r="P29" s="87">
        <v>10000</v>
      </c>
      <c r="Q29" s="121"/>
      <c r="R29" s="121"/>
      <c r="S29" s="121"/>
      <c r="T29" s="67"/>
      <c r="U29" s="26">
        <f t="shared" si="20"/>
        <v>500</v>
      </c>
      <c r="V29" s="58">
        <f t="shared" si="21"/>
        <v>103.4755</v>
      </c>
      <c r="W29" s="58">
        <f t="shared" si="22"/>
        <v>103.983</v>
      </c>
      <c r="X29" s="58">
        <f t="shared" si="23"/>
        <v>292.54149999999998</v>
      </c>
      <c r="Y29" s="59">
        <f t="shared" si="10"/>
        <v>0</v>
      </c>
      <c r="Z29" s="60">
        <f t="shared" si="24"/>
        <v>500</v>
      </c>
      <c r="AA29" s="61">
        <f t="shared" si="25"/>
        <v>139.85611700000001</v>
      </c>
      <c r="AB29" s="61">
        <f t="shared" si="26"/>
        <v>185.65932900000001</v>
      </c>
      <c r="AC29" s="61">
        <f t="shared" si="27"/>
        <v>174.48455399999997</v>
      </c>
      <c r="AD29" s="59">
        <f t="shared" si="15"/>
        <v>0</v>
      </c>
      <c r="AE29" s="62">
        <f t="shared" si="28"/>
        <v>500</v>
      </c>
      <c r="AF29" s="63">
        <f t="shared" si="29"/>
        <v>114.38045</v>
      </c>
      <c r="AG29" s="63">
        <f t="shared" si="30"/>
        <v>109.58800000000001</v>
      </c>
      <c r="AH29" s="63">
        <f t="shared" si="31"/>
        <v>276.03149999999999</v>
      </c>
    </row>
    <row r="30" spans="1:34" ht="15" customHeight="1" x14ac:dyDescent="0.25">
      <c r="A30" s="69" t="s">
        <v>45</v>
      </c>
      <c r="B30" s="69" t="s">
        <v>131</v>
      </c>
      <c r="C30" s="69" t="s">
        <v>127</v>
      </c>
      <c r="D30" s="70">
        <v>311770000</v>
      </c>
      <c r="E30" s="71">
        <v>9.5500000000000002E-2</v>
      </c>
      <c r="F30" s="72">
        <v>0.02</v>
      </c>
      <c r="G30" s="73">
        <v>43922</v>
      </c>
      <c r="H30" s="73">
        <v>44287</v>
      </c>
      <c r="I30" s="73">
        <v>44477</v>
      </c>
      <c r="J30" s="74">
        <f t="shared" si="2"/>
        <v>555</v>
      </c>
      <c r="K30" s="74">
        <f>I30-H30</f>
        <v>190</v>
      </c>
      <c r="L30" s="74">
        <f t="shared" si="4"/>
        <v>1.5205479452054795</v>
      </c>
      <c r="M30" s="74">
        <f t="shared" si="5"/>
        <v>0.52054794520547942</v>
      </c>
      <c r="N30" s="28">
        <f>(D30*(1+E30)^L30)-D30</f>
        <v>46381561.414555013</v>
      </c>
      <c r="O30" s="28">
        <f>D30*(1+F30)^M30-D30</f>
        <v>3230414.0976839662</v>
      </c>
      <c r="P30" s="87">
        <v>10000</v>
      </c>
      <c r="Q30" s="121">
        <f>P31+P30</f>
        <v>20000</v>
      </c>
      <c r="R30" s="121">
        <v>531016547.73877549</v>
      </c>
      <c r="S30" s="121">
        <f>R30-Q30</f>
        <v>530996547.73877549</v>
      </c>
      <c r="T30" s="67"/>
      <c r="U30" s="26">
        <f t="shared" si="20"/>
        <v>500</v>
      </c>
      <c r="V30" s="58">
        <f t="shared" si="21"/>
        <v>103.4755</v>
      </c>
      <c r="W30" s="58">
        <f t="shared" si="22"/>
        <v>103.983</v>
      </c>
      <c r="X30" s="58">
        <f t="shared" si="23"/>
        <v>292.54149999999998</v>
      </c>
      <c r="Y30" s="59">
        <f t="shared" si="10"/>
        <v>0</v>
      </c>
      <c r="Z30" s="60">
        <f t="shared" si="24"/>
        <v>500</v>
      </c>
      <c r="AA30" s="61">
        <f t="shared" si="25"/>
        <v>139.85611700000001</v>
      </c>
      <c r="AB30" s="61">
        <f t="shared" si="26"/>
        <v>185.65932900000001</v>
      </c>
      <c r="AC30" s="61">
        <f t="shared" si="27"/>
        <v>174.48455399999997</v>
      </c>
      <c r="AD30" s="59">
        <f t="shared" si="15"/>
        <v>0</v>
      </c>
      <c r="AE30" s="62">
        <f t="shared" si="28"/>
        <v>500</v>
      </c>
      <c r="AF30" s="63">
        <f t="shared" si="29"/>
        <v>114.38045</v>
      </c>
      <c r="AG30" s="63">
        <f t="shared" si="30"/>
        <v>109.58800000000001</v>
      </c>
      <c r="AH30" s="63">
        <f t="shared" si="31"/>
        <v>276.03149999999999</v>
      </c>
    </row>
    <row r="31" spans="1:34" ht="15" customHeight="1" x14ac:dyDescent="0.25">
      <c r="A31" s="69" t="s">
        <v>45</v>
      </c>
      <c r="B31" s="69" t="s">
        <v>131</v>
      </c>
      <c r="C31" s="69" t="s">
        <v>127</v>
      </c>
      <c r="D31" s="70">
        <v>146045000</v>
      </c>
      <c r="E31" s="71">
        <v>9.7000000000000003E-2</v>
      </c>
      <c r="F31" s="72">
        <v>0.02</v>
      </c>
      <c r="G31" s="73">
        <v>43922</v>
      </c>
      <c r="H31" s="73">
        <v>44287</v>
      </c>
      <c r="I31" s="73">
        <v>44477</v>
      </c>
      <c r="J31" s="74">
        <f t="shared" si="2"/>
        <v>555</v>
      </c>
      <c r="K31" s="74">
        <f>I31-H31</f>
        <v>190</v>
      </c>
      <c r="L31" s="74">
        <f t="shared" si="4"/>
        <v>1.5205479452054795</v>
      </c>
      <c r="M31" s="74">
        <f t="shared" si="5"/>
        <v>0.52054794520547942</v>
      </c>
      <c r="N31" s="28">
        <f>(D31*(1+E31)^L31)-D31</f>
        <v>22076322.629409581</v>
      </c>
      <c r="O31" s="28">
        <f>D31*(1+F31)^M31-D31</f>
        <v>1513249.597126931</v>
      </c>
      <c r="P31" s="87">
        <v>10000</v>
      </c>
      <c r="Q31" s="121"/>
      <c r="R31" s="121"/>
      <c r="S31" s="121"/>
      <c r="T31" s="67"/>
      <c r="U31" s="26">
        <f t="shared" si="20"/>
        <v>500</v>
      </c>
      <c r="V31" s="58">
        <f t="shared" si="21"/>
        <v>103.4755</v>
      </c>
      <c r="W31" s="58">
        <f t="shared" si="22"/>
        <v>103.983</v>
      </c>
      <c r="X31" s="58">
        <f t="shared" si="23"/>
        <v>292.54149999999998</v>
      </c>
      <c r="Y31" s="59">
        <f t="shared" si="10"/>
        <v>0</v>
      </c>
      <c r="Z31" s="60">
        <f t="shared" si="24"/>
        <v>500</v>
      </c>
      <c r="AA31" s="61">
        <f t="shared" si="25"/>
        <v>139.85611700000001</v>
      </c>
      <c r="AB31" s="61">
        <f t="shared" si="26"/>
        <v>185.65932900000001</v>
      </c>
      <c r="AC31" s="61">
        <f t="shared" si="27"/>
        <v>174.48455399999997</v>
      </c>
      <c r="AD31" s="59">
        <f t="shared" si="15"/>
        <v>0</v>
      </c>
      <c r="AE31" s="62">
        <f t="shared" si="28"/>
        <v>500</v>
      </c>
      <c r="AF31" s="63">
        <f t="shared" si="29"/>
        <v>114.38045</v>
      </c>
      <c r="AG31" s="63">
        <f t="shared" si="30"/>
        <v>109.58800000000001</v>
      </c>
      <c r="AH31" s="63">
        <f t="shared" si="31"/>
        <v>276.03149999999999</v>
      </c>
    </row>
    <row r="32" spans="1:34" ht="15" customHeight="1" x14ac:dyDescent="0.25">
      <c r="A32" s="69" t="s">
        <v>46</v>
      </c>
      <c r="B32" s="69" t="s">
        <v>131</v>
      </c>
      <c r="C32" s="69" t="s">
        <v>129</v>
      </c>
      <c r="D32" s="75">
        <v>93387000</v>
      </c>
      <c r="E32" s="76">
        <v>9.5500000000000002E-2</v>
      </c>
      <c r="F32" s="72">
        <v>0</v>
      </c>
      <c r="G32" s="73">
        <v>42955</v>
      </c>
      <c r="H32" s="73">
        <v>46607</v>
      </c>
      <c r="I32" s="73">
        <v>44477</v>
      </c>
      <c r="J32" s="74">
        <f t="shared" ref="J32:J33" si="34">(I32-G32)+1</f>
        <v>1523</v>
      </c>
      <c r="K32" s="74">
        <v>0</v>
      </c>
      <c r="L32" s="74">
        <f t="shared" si="4"/>
        <v>4.1726027397260275</v>
      </c>
      <c r="M32" s="74">
        <f t="shared" si="5"/>
        <v>0</v>
      </c>
      <c r="N32" s="28">
        <f>(D32*(1+E32)^L32)-D32</f>
        <v>43251522.549085617</v>
      </c>
      <c r="O32" s="28">
        <f>D32*(1+F32)^M32-D32</f>
        <v>0</v>
      </c>
      <c r="P32" s="87">
        <v>10000</v>
      </c>
      <c r="Q32" s="121">
        <f>P33+P32</f>
        <v>20000</v>
      </c>
      <c r="R32" s="68">
        <v>263184350.95954832</v>
      </c>
      <c r="S32" s="121">
        <f>R32-Q32</f>
        <v>263164350.95954832</v>
      </c>
      <c r="T32" s="67"/>
      <c r="U32" s="26">
        <f t="shared" si="20"/>
        <v>500</v>
      </c>
      <c r="V32" s="58">
        <f t="shared" si="21"/>
        <v>103.4755</v>
      </c>
      <c r="W32" s="58">
        <f t="shared" si="22"/>
        <v>103.983</v>
      </c>
      <c r="X32" s="58">
        <f t="shared" si="23"/>
        <v>292.54149999999998</v>
      </c>
      <c r="Y32" s="59">
        <f t="shared" si="10"/>
        <v>0</v>
      </c>
      <c r="Z32" s="60">
        <f t="shared" si="24"/>
        <v>500</v>
      </c>
      <c r="AA32" s="61">
        <f t="shared" si="25"/>
        <v>139.85611700000001</v>
      </c>
      <c r="AB32" s="61">
        <f t="shared" si="26"/>
        <v>185.65932900000001</v>
      </c>
      <c r="AC32" s="61">
        <f t="shared" si="27"/>
        <v>174.48455399999997</v>
      </c>
      <c r="AD32" s="59">
        <f t="shared" si="15"/>
        <v>0</v>
      </c>
      <c r="AE32" s="62">
        <f t="shared" si="28"/>
        <v>500</v>
      </c>
      <c r="AF32" s="63">
        <f t="shared" si="29"/>
        <v>114.38045</v>
      </c>
      <c r="AG32" s="63">
        <f t="shared" si="30"/>
        <v>109.58800000000001</v>
      </c>
      <c r="AH32" s="63">
        <f t="shared" si="31"/>
        <v>276.03149999999999</v>
      </c>
    </row>
    <row r="33" spans="1:34" ht="15" customHeight="1" x14ac:dyDescent="0.25">
      <c r="A33" s="69" t="s">
        <v>46</v>
      </c>
      <c r="B33" s="69" t="s">
        <v>131</v>
      </c>
      <c r="C33" s="69" t="s">
        <v>129</v>
      </c>
      <c r="D33" s="75">
        <v>86534000</v>
      </c>
      <c r="E33" s="76">
        <v>9.7000000000000003E-2</v>
      </c>
      <c r="F33" s="72">
        <v>0</v>
      </c>
      <c r="G33" s="73">
        <v>42955</v>
      </c>
      <c r="H33" s="73">
        <v>46607</v>
      </c>
      <c r="I33" s="73">
        <v>44477</v>
      </c>
      <c r="J33" s="74">
        <f t="shared" si="34"/>
        <v>1523</v>
      </c>
      <c r="K33" s="74">
        <v>0</v>
      </c>
      <c r="L33" s="74">
        <f t="shared" si="4"/>
        <v>4.1726027397260275</v>
      </c>
      <c r="M33" s="74">
        <f t="shared" si="5"/>
        <v>0</v>
      </c>
      <c r="N33" s="28">
        <f>(D33*(1+E33)^L33)-D33</f>
        <v>40802545.46657075</v>
      </c>
      <c r="O33" s="28">
        <f>D33*(1+F33)^M33-D33</f>
        <v>0</v>
      </c>
      <c r="P33" s="87">
        <v>10000</v>
      </c>
      <c r="Q33" s="121"/>
      <c r="R33" s="68"/>
      <c r="S33" s="121"/>
      <c r="T33" s="67"/>
      <c r="U33" s="26">
        <f t="shared" si="20"/>
        <v>500</v>
      </c>
      <c r="V33" s="58">
        <f t="shared" si="21"/>
        <v>103.4755</v>
      </c>
      <c r="W33" s="58">
        <f t="shared" si="22"/>
        <v>103.983</v>
      </c>
      <c r="X33" s="58">
        <f t="shared" si="23"/>
        <v>292.54149999999998</v>
      </c>
      <c r="Y33" s="59">
        <f t="shared" si="10"/>
        <v>0</v>
      </c>
      <c r="Z33" s="60">
        <f t="shared" si="24"/>
        <v>500</v>
      </c>
      <c r="AA33" s="61">
        <f t="shared" si="25"/>
        <v>139.85611700000001</v>
      </c>
      <c r="AB33" s="61">
        <f t="shared" si="26"/>
        <v>185.65932900000001</v>
      </c>
      <c r="AC33" s="61">
        <f t="shared" si="27"/>
        <v>174.48455399999997</v>
      </c>
      <c r="AD33" s="59">
        <f t="shared" si="15"/>
        <v>0</v>
      </c>
      <c r="AE33" s="62">
        <f t="shared" si="28"/>
        <v>500</v>
      </c>
      <c r="AF33" s="63">
        <f t="shared" si="29"/>
        <v>114.38045</v>
      </c>
      <c r="AG33" s="63">
        <f t="shared" si="30"/>
        <v>109.58800000000001</v>
      </c>
      <c r="AH33" s="63">
        <f t="shared" si="31"/>
        <v>276.03149999999999</v>
      </c>
    </row>
    <row r="34" spans="1:34" x14ac:dyDescent="0.25">
      <c r="A34" s="69" t="s">
        <v>86</v>
      </c>
      <c r="B34" s="69" t="s">
        <v>132</v>
      </c>
      <c r="C34" s="69" t="s">
        <v>128</v>
      </c>
      <c r="D34" s="70">
        <v>72971000</v>
      </c>
      <c r="E34" s="71">
        <v>9.8100000000000007E-2</v>
      </c>
      <c r="F34" s="72">
        <v>0.02</v>
      </c>
      <c r="G34" s="73">
        <v>44180</v>
      </c>
      <c r="H34" s="73">
        <v>44211</v>
      </c>
      <c r="I34" s="73">
        <v>44477</v>
      </c>
      <c r="J34" s="74">
        <f t="shared" si="2"/>
        <v>297</v>
      </c>
      <c r="K34" s="74">
        <f>I34-H34</f>
        <v>266</v>
      </c>
      <c r="L34" s="74">
        <f t="shared" si="4"/>
        <v>0.81369863013698629</v>
      </c>
      <c r="M34" s="74">
        <f t="shared" si="5"/>
        <v>0.72876712328767124</v>
      </c>
      <c r="N34" s="28">
        <f>(D34*(1+E34/12)^(L34*12))-D34</f>
        <v>6037972.7418119758</v>
      </c>
      <c r="O34" s="28">
        <f>D34*(1+F34/12)^(M34*12)-D34</f>
        <v>1070467.7884122133</v>
      </c>
      <c r="P34" s="87">
        <v>10000</v>
      </c>
      <c r="Q34" s="121">
        <f>P35+P34</f>
        <v>20000</v>
      </c>
      <c r="R34" s="121">
        <v>197624618.8016873</v>
      </c>
      <c r="S34" s="121">
        <f>R34-Q34</f>
        <v>197604618.8016873</v>
      </c>
      <c r="T34" s="67"/>
      <c r="U34" s="26">
        <f t="shared" ref="U34:U45" si="35">P34*$U$5</f>
        <v>4510.5869999999995</v>
      </c>
      <c r="V34" s="58">
        <f t="shared" ref="V34:V45" si="36">U34*$V$5</f>
        <v>933.47049023699992</v>
      </c>
      <c r="W34" s="58">
        <f t="shared" ref="W34:W45" si="37">U34*$W$5</f>
        <v>938.04873604199997</v>
      </c>
      <c r="X34" s="58">
        <f t="shared" ref="X34:X45" si="38">U34*$X$5</f>
        <v>2639.0677737209999</v>
      </c>
      <c r="Y34" s="59">
        <f t="shared" si="10"/>
        <v>0</v>
      </c>
      <c r="Z34" s="60">
        <f t="shared" ref="Z34:Z45" si="39">P34*$Z$5</f>
        <v>3310.0210000000002</v>
      </c>
      <c r="AA34" s="61">
        <f t="shared" ref="AA34:AA45" si="40">Z34*$AA$5</f>
        <v>925.85336849691407</v>
      </c>
      <c r="AB34" s="61">
        <f t="shared" ref="AB34:AB45" si="41">Z34*$AB$5</f>
        <v>1229.0725556718182</v>
      </c>
      <c r="AC34" s="61">
        <f t="shared" ref="AC34:AC45" si="42">Z34*$AC$5</f>
        <v>1155.0950758312679</v>
      </c>
      <c r="AD34" s="59">
        <f t="shared" si="15"/>
        <v>0</v>
      </c>
      <c r="AE34" s="62">
        <f t="shared" ref="AE34:AE45" si="43">P34*$AE$5</f>
        <v>4153.7023399999998</v>
      </c>
      <c r="AF34" s="63">
        <f t="shared" ref="AF34:AF45" si="44">AE34*$AF$5</f>
        <v>950.20468563050588</v>
      </c>
      <c r="AG34" s="63">
        <f t="shared" ref="AG34:AG45" si="45">AE34*$AG$5</f>
        <v>910.39186407184002</v>
      </c>
      <c r="AH34" s="63">
        <f t="shared" ref="AH34:AH45" si="46">AE34*$AH$5</f>
        <v>2293.1053749274197</v>
      </c>
    </row>
    <row r="35" spans="1:34" x14ac:dyDescent="0.25">
      <c r="A35" s="69" t="s">
        <v>86</v>
      </c>
      <c r="B35" s="69" t="s">
        <v>132</v>
      </c>
      <c r="C35" s="69" t="s">
        <v>128</v>
      </c>
      <c r="D35" s="70">
        <v>106898000</v>
      </c>
      <c r="E35" s="71">
        <v>0.10059999999999999</v>
      </c>
      <c r="F35" s="72">
        <v>0.02</v>
      </c>
      <c r="G35" s="73">
        <v>44180</v>
      </c>
      <c r="H35" s="73">
        <v>44211</v>
      </c>
      <c r="I35" s="73">
        <v>44477</v>
      </c>
      <c r="J35" s="74">
        <f t="shared" si="2"/>
        <v>297</v>
      </c>
      <c r="K35" s="74">
        <f>I35-H35</f>
        <v>266</v>
      </c>
      <c r="L35" s="74">
        <f t="shared" si="4"/>
        <v>0.81369863013698629</v>
      </c>
      <c r="M35" s="74">
        <f t="shared" si="5"/>
        <v>0.72876712328767124</v>
      </c>
      <c r="N35" s="28">
        <f>(D35*(1+E35/12)^(L35*12))-D35</f>
        <v>9079009.1954508722</v>
      </c>
      <c r="O35" s="28">
        <f>D35*(1+F35/12)^(M35*12)-D35</f>
        <v>1568169.076012224</v>
      </c>
      <c r="P35" s="87">
        <v>10000</v>
      </c>
      <c r="Q35" s="121"/>
      <c r="R35" s="121"/>
      <c r="S35" s="121"/>
      <c r="T35" s="67"/>
      <c r="U35" s="26">
        <f t="shared" si="35"/>
        <v>4510.5869999999995</v>
      </c>
      <c r="V35" s="58">
        <f t="shared" si="36"/>
        <v>933.47049023699992</v>
      </c>
      <c r="W35" s="58">
        <f t="shared" si="37"/>
        <v>938.04873604199997</v>
      </c>
      <c r="X35" s="58">
        <f t="shared" si="38"/>
        <v>2639.0677737209999</v>
      </c>
      <c r="Y35" s="59">
        <f t="shared" si="10"/>
        <v>0</v>
      </c>
      <c r="Z35" s="60">
        <f t="shared" si="39"/>
        <v>3310.0210000000002</v>
      </c>
      <c r="AA35" s="61">
        <f t="shared" si="40"/>
        <v>925.85336849691407</v>
      </c>
      <c r="AB35" s="61">
        <f t="shared" si="41"/>
        <v>1229.0725556718182</v>
      </c>
      <c r="AC35" s="61">
        <f t="shared" si="42"/>
        <v>1155.0950758312679</v>
      </c>
      <c r="AD35" s="59">
        <f t="shared" si="15"/>
        <v>0</v>
      </c>
      <c r="AE35" s="62">
        <f t="shared" si="43"/>
        <v>4153.7023399999998</v>
      </c>
      <c r="AF35" s="63">
        <f t="shared" si="44"/>
        <v>950.20468563050588</v>
      </c>
      <c r="AG35" s="63">
        <f t="shared" si="45"/>
        <v>910.39186407184002</v>
      </c>
      <c r="AH35" s="63">
        <f t="shared" si="46"/>
        <v>2293.1053749274197</v>
      </c>
    </row>
    <row r="36" spans="1:34" x14ac:dyDescent="0.25">
      <c r="A36" s="69" t="s">
        <v>87</v>
      </c>
      <c r="B36" s="69" t="s">
        <v>132</v>
      </c>
      <c r="C36" s="69" t="s">
        <v>127</v>
      </c>
      <c r="D36" s="70">
        <v>212145000</v>
      </c>
      <c r="E36" s="71">
        <v>0.10249999999999999</v>
      </c>
      <c r="F36" s="72">
        <v>0.02</v>
      </c>
      <c r="G36" s="73">
        <v>43921</v>
      </c>
      <c r="H36" s="73">
        <v>44286</v>
      </c>
      <c r="I36" s="73">
        <v>44477</v>
      </c>
      <c r="J36" s="74">
        <f t="shared" si="2"/>
        <v>556</v>
      </c>
      <c r="K36" s="74">
        <f>I36-H36</f>
        <v>191</v>
      </c>
      <c r="L36" s="74">
        <f t="shared" si="4"/>
        <v>1.5232876712328767</v>
      </c>
      <c r="M36" s="74">
        <f t="shared" si="5"/>
        <v>0.52328767123287667</v>
      </c>
      <c r="N36" s="28">
        <f>(D36*(1+E36)^L36)-D36</f>
        <v>33998060.649278343</v>
      </c>
      <c r="O36" s="28">
        <f>D36*(1+F36)^M36-D36</f>
        <v>2209775.9466935694</v>
      </c>
      <c r="P36" s="87">
        <v>10000</v>
      </c>
      <c r="Q36" s="121">
        <f>P37+P36</f>
        <v>20000</v>
      </c>
      <c r="R36" s="121">
        <v>533966934.52744031</v>
      </c>
      <c r="S36" s="121">
        <f>R36-Q36</f>
        <v>533946934.52744031</v>
      </c>
      <c r="T36" s="67"/>
      <c r="U36" s="26">
        <f t="shared" si="35"/>
        <v>4510.5869999999995</v>
      </c>
      <c r="V36" s="58">
        <f t="shared" si="36"/>
        <v>933.47049023699992</v>
      </c>
      <c r="W36" s="58">
        <f t="shared" si="37"/>
        <v>938.04873604199997</v>
      </c>
      <c r="X36" s="58">
        <f t="shared" si="38"/>
        <v>2639.0677737209999</v>
      </c>
      <c r="Y36" s="59">
        <f t="shared" si="10"/>
        <v>0</v>
      </c>
      <c r="Z36" s="60">
        <f t="shared" si="39"/>
        <v>3310.0210000000002</v>
      </c>
      <c r="AA36" s="61">
        <f t="shared" si="40"/>
        <v>925.85336849691407</v>
      </c>
      <c r="AB36" s="61">
        <f t="shared" si="41"/>
        <v>1229.0725556718182</v>
      </c>
      <c r="AC36" s="61">
        <f t="shared" si="42"/>
        <v>1155.0950758312679</v>
      </c>
      <c r="AD36" s="59">
        <f t="shared" si="15"/>
        <v>0</v>
      </c>
      <c r="AE36" s="62">
        <f t="shared" si="43"/>
        <v>4153.7023399999998</v>
      </c>
      <c r="AF36" s="63">
        <f t="shared" si="44"/>
        <v>950.20468563050588</v>
      </c>
      <c r="AG36" s="63">
        <f t="shared" si="45"/>
        <v>910.39186407184002</v>
      </c>
      <c r="AH36" s="63">
        <f t="shared" si="46"/>
        <v>2293.1053749274197</v>
      </c>
    </row>
    <row r="37" spans="1:34" x14ac:dyDescent="0.25">
      <c r="A37" s="69" t="s">
        <v>87</v>
      </c>
      <c r="B37" s="69" t="s">
        <v>132</v>
      </c>
      <c r="C37" s="69" t="s">
        <v>127</v>
      </c>
      <c r="D37" s="70">
        <v>243141000</v>
      </c>
      <c r="E37" s="71">
        <v>0.105</v>
      </c>
      <c r="F37" s="72">
        <v>0.02</v>
      </c>
      <c r="G37" s="73">
        <v>43921</v>
      </c>
      <c r="H37" s="73">
        <v>44286</v>
      </c>
      <c r="I37" s="73">
        <v>44477</v>
      </c>
      <c r="J37" s="74">
        <f t="shared" si="2"/>
        <v>556</v>
      </c>
      <c r="K37" s="74">
        <f>I37-H37</f>
        <v>191</v>
      </c>
      <c r="L37" s="74">
        <f t="shared" si="4"/>
        <v>1.5232876712328767</v>
      </c>
      <c r="M37" s="74">
        <f t="shared" si="5"/>
        <v>0.52328767123287667</v>
      </c>
      <c r="N37" s="28">
        <f>(D37*(1+E37)^L37)-D37</f>
        <v>39940456.891354203</v>
      </c>
      <c r="O37" s="28">
        <f>D37*(1+F37)^M37-D37</f>
        <v>2532641.0401141644</v>
      </c>
      <c r="P37" s="87">
        <v>10000</v>
      </c>
      <c r="Q37" s="121"/>
      <c r="R37" s="121"/>
      <c r="S37" s="121"/>
      <c r="T37" s="67"/>
      <c r="U37" s="26">
        <f t="shared" si="35"/>
        <v>4510.5869999999995</v>
      </c>
      <c r="V37" s="58">
        <f t="shared" si="36"/>
        <v>933.47049023699992</v>
      </c>
      <c r="W37" s="58">
        <f t="shared" si="37"/>
        <v>938.04873604199997</v>
      </c>
      <c r="X37" s="58">
        <f t="shared" si="38"/>
        <v>2639.0677737209999</v>
      </c>
      <c r="Y37" s="59">
        <f t="shared" si="10"/>
        <v>0</v>
      </c>
      <c r="Z37" s="60">
        <f t="shared" si="39"/>
        <v>3310.0210000000002</v>
      </c>
      <c r="AA37" s="61">
        <f t="shared" si="40"/>
        <v>925.85336849691407</v>
      </c>
      <c r="AB37" s="61">
        <f t="shared" si="41"/>
        <v>1229.0725556718182</v>
      </c>
      <c r="AC37" s="61">
        <f t="shared" si="42"/>
        <v>1155.0950758312679</v>
      </c>
      <c r="AD37" s="59">
        <f t="shared" si="15"/>
        <v>0</v>
      </c>
      <c r="AE37" s="62">
        <f t="shared" si="43"/>
        <v>4153.7023399999998</v>
      </c>
      <c r="AF37" s="63">
        <f t="shared" si="44"/>
        <v>950.20468563050588</v>
      </c>
      <c r="AG37" s="63">
        <f t="shared" si="45"/>
        <v>910.39186407184002</v>
      </c>
      <c r="AH37" s="63">
        <f t="shared" si="46"/>
        <v>2293.1053749274197</v>
      </c>
    </row>
    <row r="38" spans="1:34" x14ac:dyDescent="0.25">
      <c r="A38" s="69" t="s">
        <v>88</v>
      </c>
      <c r="B38" s="69" t="s">
        <v>132</v>
      </c>
      <c r="C38" s="69" t="s">
        <v>129</v>
      </c>
      <c r="D38" s="75">
        <v>43249000</v>
      </c>
      <c r="E38" s="76">
        <v>0.10249999999999999</v>
      </c>
      <c r="F38" s="72">
        <v>0</v>
      </c>
      <c r="G38" s="73">
        <v>43489</v>
      </c>
      <c r="H38" s="73">
        <v>44585</v>
      </c>
      <c r="I38" s="73">
        <v>44477</v>
      </c>
      <c r="J38" s="74">
        <f t="shared" ref="J38:J39" si="47">(I38-G38)+1</f>
        <v>989</v>
      </c>
      <c r="K38" s="74">
        <v>0</v>
      </c>
      <c r="L38" s="74">
        <f t="shared" si="4"/>
        <v>2.7095890410958905</v>
      </c>
      <c r="M38" s="74">
        <f t="shared" si="5"/>
        <v>0</v>
      </c>
      <c r="N38" s="28">
        <f>(D38*(1+E38)^L38)-D38</f>
        <v>13089418.984798588</v>
      </c>
      <c r="O38" s="28">
        <f>D38*(1+F38)^M38-D38</f>
        <v>0</v>
      </c>
      <c r="P38" s="87">
        <v>10000</v>
      </c>
      <c r="Q38" s="121">
        <f>P39+P38</f>
        <v>20000</v>
      </c>
      <c r="R38" s="68">
        <v>117967934.01965055</v>
      </c>
      <c r="S38" s="121">
        <f>R38-Q38</f>
        <v>117947934.01965055</v>
      </c>
      <c r="T38" s="67"/>
      <c r="U38" s="26">
        <f t="shared" si="35"/>
        <v>4510.5869999999995</v>
      </c>
      <c r="V38" s="58">
        <f t="shared" si="36"/>
        <v>933.47049023699992</v>
      </c>
      <c r="W38" s="58">
        <f t="shared" si="37"/>
        <v>938.04873604199997</v>
      </c>
      <c r="X38" s="58">
        <f t="shared" si="38"/>
        <v>2639.0677737209999</v>
      </c>
      <c r="Y38" s="59">
        <f t="shared" si="10"/>
        <v>0</v>
      </c>
      <c r="Z38" s="60">
        <f t="shared" si="39"/>
        <v>3310.0210000000002</v>
      </c>
      <c r="AA38" s="61">
        <f t="shared" si="40"/>
        <v>925.85336849691407</v>
      </c>
      <c r="AB38" s="61">
        <f t="shared" si="41"/>
        <v>1229.0725556718182</v>
      </c>
      <c r="AC38" s="61">
        <f t="shared" si="42"/>
        <v>1155.0950758312679</v>
      </c>
      <c r="AD38" s="59">
        <f t="shared" si="15"/>
        <v>0</v>
      </c>
      <c r="AE38" s="62">
        <f t="shared" si="43"/>
        <v>4153.7023399999998</v>
      </c>
      <c r="AF38" s="63">
        <f t="shared" si="44"/>
        <v>950.20468563050588</v>
      </c>
      <c r="AG38" s="63">
        <f t="shared" si="45"/>
        <v>910.39186407184002</v>
      </c>
      <c r="AH38" s="63">
        <f t="shared" si="46"/>
        <v>2293.1053749274197</v>
      </c>
    </row>
    <row r="39" spans="1:34" x14ac:dyDescent="0.25">
      <c r="A39" s="69" t="s">
        <v>88</v>
      </c>
      <c r="B39" s="69" t="s">
        <v>132</v>
      </c>
      <c r="C39" s="69" t="s">
        <v>129</v>
      </c>
      <c r="D39" s="75">
        <v>47335000</v>
      </c>
      <c r="E39" s="76">
        <v>0.105</v>
      </c>
      <c r="F39" s="72">
        <v>0</v>
      </c>
      <c r="G39" s="73">
        <v>43489</v>
      </c>
      <c r="H39" s="73">
        <v>44585</v>
      </c>
      <c r="I39" s="73">
        <v>44477</v>
      </c>
      <c r="J39" s="74">
        <f t="shared" si="47"/>
        <v>989</v>
      </c>
      <c r="K39" s="74">
        <v>0</v>
      </c>
      <c r="L39" s="74">
        <f t="shared" si="4"/>
        <v>2.7095890410958905</v>
      </c>
      <c r="M39" s="74">
        <f t="shared" si="5"/>
        <v>0</v>
      </c>
      <c r="N39" s="28">
        <f>(D39*(1+E39)^L39)-D39</f>
        <v>14705649.358149223</v>
      </c>
      <c r="O39" s="28">
        <f>D39*(1+F39)^M39-D39</f>
        <v>0</v>
      </c>
      <c r="P39" s="87">
        <v>10000</v>
      </c>
      <c r="Q39" s="121"/>
      <c r="R39" s="68"/>
      <c r="S39" s="121"/>
      <c r="T39" s="67"/>
      <c r="U39" s="26">
        <f t="shared" si="35"/>
        <v>4510.5869999999995</v>
      </c>
      <c r="V39" s="58">
        <f t="shared" si="36"/>
        <v>933.47049023699992</v>
      </c>
      <c r="W39" s="58">
        <f t="shared" si="37"/>
        <v>938.04873604199997</v>
      </c>
      <c r="X39" s="58">
        <f t="shared" si="38"/>
        <v>2639.0677737209999</v>
      </c>
      <c r="Y39" s="59">
        <f t="shared" si="10"/>
        <v>0</v>
      </c>
      <c r="Z39" s="60">
        <f t="shared" si="39"/>
        <v>3310.0210000000002</v>
      </c>
      <c r="AA39" s="61">
        <f t="shared" si="40"/>
        <v>925.85336849691407</v>
      </c>
      <c r="AB39" s="61">
        <f t="shared" si="41"/>
        <v>1229.0725556718182</v>
      </c>
      <c r="AC39" s="61">
        <f t="shared" si="42"/>
        <v>1155.0950758312679</v>
      </c>
      <c r="AD39" s="59">
        <f t="shared" si="15"/>
        <v>0</v>
      </c>
      <c r="AE39" s="62">
        <f t="shared" si="43"/>
        <v>4153.7023399999998</v>
      </c>
      <c r="AF39" s="63">
        <f t="shared" si="44"/>
        <v>950.20468563050588</v>
      </c>
      <c r="AG39" s="63">
        <f t="shared" si="45"/>
        <v>910.39186407184002</v>
      </c>
      <c r="AH39" s="63">
        <f t="shared" si="46"/>
        <v>2293.1053749274197</v>
      </c>
    </row>
    <row r="40" spans="1:34" x14ac:dyDescent="0.25">
      <c r="A40" s="69" t="s">
        <v>89</v>
      </c>
      <c r="B40" s="69" t="s">
        <v>132</v>
      </c>
      <c r="C40" s="69" t="s">
        <v>128</v>
      </c>
      <c r="D40" s="70">
        <v>109350000</v>
      </c>
      <c r="E40" s="71">
        <v>0.10050000000000001</v>
      </c>
      <c r="F40" s="72">
        <v>0.02</v>
      </c>
      <c r="G40" s="73">
        <v>44180</v>
      </c>
      <c r="H40" s="73">
        <v>44211</v>
      </c>
      <c r="I40" s="73">
        <v>44477</v>
      </c>
      <c r="J40" s="74">
        <f t="shared" ref="J40:J71" si="48">I40-G40</f>
        <v>297</v>
      </c>
      <c r="K40" s="74">
        <f>I40-H40</f>
        <v>266</v>
      </c>
      <c r="L40" s="74">
        <f t="shared" ref="L40:L71" si="49">J40/365</f>
        <v>0.81369863013698629</v>
      </c>
      <c r="M40" s="74">
        <f t="shared" ref="M40:M71" si="50">K40/365</f>
        <v>0.72876712328767124</v>
      </c>
      <c r="N40" s="28">
        <f>(D40*(1+E40/12)^(L40*12))-D40</f>
        <v>9277688.3773040175</v>
      </c>
      <c r="O40" s="28">
        <f>D40*(1+F40/12)^(M40*12)-D40</f>
        <v>1604139.3521107733</v>
      </c>
      <c r="P40" s="87">
        <v>10000</v>
      </c>
      <c r="Q40" s="121">
        <f>P41+P40</f>
        <v>20000</v>
      </c>
      <c r="R40" s="121">
        <v>283800753.97614419</v>
      </c>
      <c r="S40" s="121">
        <f>R40-Q40</f>
        <v>283780753.97614419</v>
      </c>
      <c r="T40" s="67"/>
      <c r="U40" s="26">
        <f t="shared" si="35"/>
        <v>4510.5869999999995</v>
      </c>
      <c r="V40" s="58">
        <f t="shared" si="36"/>
        <v>933.47049023699992</v>
      </c>
      <c r="W40" s="58">
        <f t="shared" si="37"/>
        <v>938.04873604199997</v>
      </c>
      <c r="X40" s="58">
        <f t="shared" si="38"/>
        <v>2639.0677737209999</v>
      </c>
      <c r="Y40" s="59">
        <f t="shared" si="10"/>
        <v>0</v>
      </c>
      <c r="Z40" s="60">
        <f t="shared" si="39"/>
        <v>3310.0210000000002</v>
      </c>
      <c r="AA40" s="61">
        <f t="shared" si="40"/>
        <v>925.85336849691407</v>
      </c>
      <c r="AB40" s="61">
        <f t="shared" si="41"/>
        <v>1229.0725556718182</v>
      </c>
      <c r="AC40" s="61">
        <f t="shared" si="42"/>
        <v>1155.0950758312679</v>
      </c>
      <c r="AD40" s="59">
        <f t="shared" si="15"/>
        <v>0</v>
      </c>
      <c r="AE40" s="62">
        <f t="shared" si="43"/>
        <v>4153.7023399999998</v>
      </c>
      <c r="AF40" s="63">
        <f t="shared" si="44"/>
        <v>950.20468563050588</v>
      </c>
      <c r="AG40" s="63">
        <f t="shared" si="45"/>
        <v>910.39186407184002</v>
      </c>
      <c r="AH40" s="63">
        <f t="shared" si="46"/>
        <v>2293.1053749274197</v>
      </c>
    </row>
    <row r="41" spans="1:34" x14ac:dyDescent="0.25">
      <c r="A41" s="69" t="s">
        <v>89</v>
      </c>
      <c r="B41" s="69" t="s">
        <v>132</v>
      </c>
      <c r="C41" s="69" t="s">
        <v>128</v>
      </c>
      <c r="D41" s="70">
        <v>148469000</v>
      </c>
      <c r="E41" s="71">
        <v>0.10299999999999999</v>
      </c>
      <c r="F41" s="72">
        <v>0.02</v>
      </c>
      <c r="G41" s="73">
        <v>44180</v>
      </c>
      <c r="H41" s="73">
        <v>44211</v>
      </c>
      <c r="I41" s="73">
        <v>44477</v>
      </c>
      <c r="J41" s="74">
        <f t="shared" si="48"/>
        <v>297</v>
      </c>
      <c r="K41" s="74">
        <f>I41-H41</f>
        <v>266</v>
      </c>
      <c r="L41" s="74">
        <f t="shared" si="49"/>
        <v>0.81369863013698629</v>
      </c>
      <c r="M41" s="74">
        <f t="shared" si="50"/>
        <v>0.72876712328767124</v>
      </c>
      <c r="N41" s="28">
        <f>(D41*(1+E41/12)^(L41*12))-D41</f>
        <v>12921920.161054641</v>
      </c>
      <c r="O41" s="28">
        <f>D41*(1+F41/12)^(M41*12)-D41</f>
        <v>2178006.0856747627</v>
      </c>
      <c r="P41" s="87">
        <v>10000</v>
      </c>
      <c r="Q41" s="121"/>
      <c r="R41" s="121"/>
      <c r="S41" s="121"/>
      <c r="T41" s="67"/>
      <c r="U41" s="26">
        <f t="shared" si="35"/>
        <v>4510.5869999999995</v>
      </c>
      <c r="V41" s="58">
        <f t="shared" si="36"/>
        <v>933.47049023699992</v>
      </c>
      <c r="W41" s="58">
        <f t="shared" si="37"/>
        <v>938.04873604199997</v>
      </c>
      <c r="X41" s="58">
        <f t="shared" si="38"/>
        <v>2639.0677737209999</v>
      </c>
      <c r="Y41" s="59">
        <f t="shared" si="10"/>
        <v>0</v>
      </c>
      <c r="Z41" s="60">
        <f t="shared" si="39"/>
        <v>3310.0210000000002</v>
      </c>
      <c r="AA41" s="61">
        <f t="shared" si="40"/>
        <v>925.85336849691407</v>
      </c>
      <c r="AB41" s="61">
        <f t="shared" si="41"/>
        <v>1229.0725556718182</v>
      </c>
      <c r="AC41" s="61">
        <f t="shared" si="42"/>
        <v>1155.0950758312679</v>
      </c>
      <c r="AD41" s="59">
        <f t="shared" si="15"/>
        <v>0</v>
      </c>
      <c r="AE41" s="62">
        <f t="shared" si="43"/>
        <v>4153.7023399999998</v>
      </c>
      <c r="AF41" s="63">
        <f t="shared" si="44"/>
        <v>950.20468563050588</v>
      </c>
      <c r="AG41" s="63">
        <f t="shared" si="45"/>
        <v>910.39186407184002</v>
      </c>
      <c r="AH41" s="63">
        <f t="shared" si="46"/>
        <v>2293.1053749274197</v>
      </c>
    </row>
    <row r="42" spans="1:34" x14ac:dyDescent="0.25">
      <c r="A42" s="69" t="s">
        <v>90</v>
      </c>
      <c r="B42" s="69" t="s">
        <v>132</v>
      </c>
      <c r="C42" s="69" t="s">
        <v>127</v>
      </c>
      <c r="D42" s="70">
        <v>96024000</v>
      </c>
      <c r="E42" s="71">
        <v>0.105</v>
      </c>
      <c r="F42" s="72">
        <v>0.02</v>
      </c>
      <c r="G42" s="73">
        <v>43921</v>
      </c>
      <c r="H42" s="73">
        <v>44286</v>
      </c>
      <c r="I42" s="73">
        <v>44477</v>
      </c>
      <c r="J42" s="74">
        <f t="shared" si="48"/>
        <v>556</v>
      </c>
      <c r="K42" s="74">
        <f>I42-H42</f>
        <v>191</v>
      </c>
      <c r="L42" s="74">
        <f t="shared" si="49"/>
        <v>1.5232876712328767</v>
      </c>
      <c r="M42" s="74">
        <f t="shared" si="50"/>
        <v>0.52328767123287667</v>
      </c>
      <c r="N42" s="28">
        <f t="shared" ref="N42:N79" si="51">(D42*(1+E42)^L42)-D42</f>
        <v>15773738.006076291</v>
      </c>
      <c r="O42" s="28">
        <f t="shared" ref="O42:O79" si="52">D42*(1+F42)^M42-D42</f>
        <v>1000219.3099309653</v>
      </c>
      <c r="P42" s="87">
        <v>10000</v>
      </c>
      <c r="Q42" s="121">
        <f>P43+P42</f>
        <v>20000</v>
      </c>
      <c r="R42" s="121">
        <v>411133975.50544608</v>
      </c>
      <c r="S42" s="121">
        <f>R42-Q42</f>
        <v>411113975.50544608</v>
      </c>
      <c r="T42" s="67"/>
      <c r="U42" s="26">
        <f t="shared" si="35"/>
        <v>4510.5869999999995</v>
      </c>
      <c r="V42" s="58">
        <f t="shared" si="36"/>
        <v>933.47049023699992</v>
      </c>
      <c r="W42" s="58">
        <f t="shared" si="37"/>
        <v>938.04873604199997</v>
      </c>
      <c r="X42" s="58">
        <f t="shared" si="38"/>
        <v>2639.0677737209999</v>
      </c>
      <c r="Y42" s="59">
        <f t="shared" si="10"/>
        <v>0</v>
      </c>
      <c r="Z42" s="60">
        <f t="shared" si="39"/>
        <v>3310.0210000000002</v>
      </c>
      <c r="AA42" s="61">
        <f t="shared" si="40"/>
        <v>925.85336849691407</v>
      </c>
      <c r="AB42" s="61">
        <f t="shared" si="41"/>
        <v>1229.0725556718182</v>
      </c>
      <c r="AC42" s="61">
        <f t="shared" si="42"/>
        <v>1155.0950758312679</v>
      </c>
      <c r="AD42" s="59">
        <f t="shared" si="15"/>
        <v>0</v>
      </c>
      <c r="AE42" s="62">
        <f t="shared" si="43"/>
        <v>4153.7023399999998</v>
      </c>
      <c r="AF42" s="63">
        <f t="shared" si="44"/>
        <v>950.20468563050588</v>
      </c>
      <c r="AG42" s="63">
        <f t="shared" si="45"/>
        <v>910.39186407184002</v>
      </c>
      <c r="AH42" s="63">
        <f t="shared" si="46"/>
        <v>2293.1053749274197</v>
      </c>
    </row>
    <row r="43" spans="1:34" x14ac:dyDescent="0.25">
      <c r="A43" s="69" t="s">
        <v>90</v>
      </c>
      <c r="B43" s="69" t="s">
        <v>132</v>
      </c>
      <c r="C43" s="69" t="s">
        <v>127</v>
      </c>
      <c r="D43" s="70">
        <v>253106000</v>
      </c>
      <c r="E43" s="71">
        <v>0.1075</v>
      </c>
      <c r="F43" s="72">
        <v>0.02</v>
      </c>
      <c r="G43" s="73">
        <v>43921</v>
      </c>
      <c r="H43" s="73">
        <v>44286</v>
      </c>
      <c r="I43" s="73">
        <v>44477</v>
      </c>
      <c r="J43" s="74">
        <f t="shared" si="48"/>
        <v>556</v>
      </c>
      <c r="K43" s="74">
        <f>I43-H43</f>
        <v>191</v>
      </c>
      <c r="L43" s="74">
        <f t="shared" si="49"/>
        <v>1.5232876712328767</v>
      </c>
      <c r="M43" s="74">
        <f t="shared" si="50"/>
        <v>0.52328767123287667</v>
      </c>
      <c r="N43" s="28">
        <f t="shared" si="51"/>
        <v>42593578.250888169</v>
      </c>
      <c r="O43" s="28">
        <f t="shared" si="52"/>
        <v>2636439.9385506213</v>
      </c>
      <c r="P43" s="87">
        <v>10000</v>
      </c>
      <c r="Q43" s="121"/>
      <c r="R43" s="121"/>
      <c r="S43" s="121"/>
      <c r="T43" s="67"/>
      <c r="U43" s="26">
        <f t="shared" si="35"/>
        <v>4510.5869999999995</v>
      </c>
      <c r="V43" s="58">
        <f t="shared" si="36"/>
        <v>933.47049023699992</v>
      </c>
      <c r="W43" s="58">
        <f t="shared" si="37"/>
        <v>938.04873604199997</v>
      </c>
      <c r="X43" s="58">
        <f t="shared" si="38"/>
        <v>2639.0677737209999</v>
      </c>
      <c r="Y43" s="59">
        <f t="shared" si="10"/>
        <v>0</v>
      </c>
      <c r="Z43" s="60">
        <f t="shared" si="39"/>
        <v>3310.0210000000002</v>
      </c>
      <c r="AA43" s="61">
        <f t="shared" si="40"/>
        <v>925.85336849691407</v>
      </c>
      <c r="AB43" s="61">
        <f t="shared" si="41"/>
        <v>1229.0725556718182</v>
      </c>
      <c r="AC43" s="61">
        <f t="shared" si="42"/>
        <v>1155.0950758312679</v>
      </c>
      <c r="AD43" s="59">
        <f t="shared" si="15"/>
        <v>0</v>
      </c>
      <c r="AE43" s="62">
        <f t="shared" si="43"/>
        <v>4153.7023399999998</v>
      </c>
      <c r="AF43" s="63">
        <f t="shared" si="44"/>
        <v>950.20468563050588</v>
      </c>
      <c r="AG43" s="63">
        <f t="shared" si="45"/>
        <v>910.39186407184002</v>
      </c>
      <c r="AH43" s="63">
        <f t="shared" si="46"/>
        <v>2293.1053749274197</v>
      </c>
    </row>
    <row r="44" spans="1:34" x14ac:dyDescent="0.25">
      <c r="A44" s="69" t="s">
        <v>91</v>
      </c>
      <c r="B44" s="69" t="s">
        <v>132</v>
      </c>
      <c r="C44" s="69" t="s">
        <v>129</v>
      </c>
      <c r="D44" s="75">
        <v>28705000</v>
      </c>
      <c r="E44" s="76">
        <v>0.105</v>
      </c>
      <c r="F44" s="72">
        <v>0</v>
      </c>
      <c r="G44" s="73">
        <v>43489</v>
      </c>
      <c r="H44" s="73">
        <v>45315</v>
      </c>
      <c r="I44" s="73">
        <v>44477</v>
      </c>
      <c r="J44" s="74">
        <f t="shared" ref="J44:J45" si="53">(I44-G44)+1</f>
        <v>989</v>
      </c>
      <c r="K44" s="74">
        <v>0</v>
      </c>
      <c r="L44" s="74">
        <f t="shared" si="49"/>
        <v>2.7095890410958905</v>
      </c>
      <c r="M44" s="74">
        <f t="shared" si="50"/>
        <v>0</v>
      </c>
      <c r="N44" s="28">
        <f t="shared" si="51"/>
        <v>8917833.8401959091</v>
      </c>
      <c r="O44" s="28">
        <f t="shared" si="52"/>
        <v>0</v>
      </c>
      <c r="P44" s="87">
        <v>10000</v>
      </c>
      <c r="Q44" s="121">
        <f>P45+P44</f>
        <v>20000</v>
      </c>
      <c r="R44" s="122">
        <v>88868069.3125671</v>
      </c>
      <c r="S44" s="121">
        <f>R44-Q44</f>
        <v>88848069.3125671</v>
      </c>
      <c r="T44" s="67"/>
      <c r="U44" s="26">
        <f t="shared" si="35"/>
        <v>4510.5869999999995</v>
      </c>
      <c r="V44" s="58">
        <f t="shared" si="36"/>
        <v>933.47049023699992</v>
      </c>
      <c r="W44" s="58">
        <f t="shared" si="37"/>
        <v>938.04873604199997</v>
      </c>
      <c r="X44" s="58">
        <f t="shared" si="38"/>
        <v>2639.0677737209999</v>
      </c>
      <c r="Y44" s="59">
        <f t="shared" si="10"/>
        <v>0</v>
      </c>
      <c r="Z44" s="60">
        <f t="shared" si="39"/>
        <v>3310.0210000000002</v>
      </c>
      <c r="AA44" s="61">
        <f t="shared" si="40"/>
        <v>925.85336849691407</v>
      </c>
      <c r="AB44" s="61">
        <f t="shared" si="41"/>
        <v>1229.0725556718182</v>
      </c>
      <c r="AC44" s="61">
        <f t="shared" si="42"/>
        <v>1155.0950758312679</v>
      </c>
      <c r="AD44" s="59">
        <f t="shared" si="15"/>
        <v>0</v>
      </c>
      <c r="AE44" s="62">
        <f t="shared" si="43"/>
        <v>4153.7023399999998</v>
      </c>
      <c r="AF44" s="63">
        <f t="shared" si="44"/>
        <v>950.20468563050588</v>
      </c>
      <c r="AG44" s="63">
        <f t="shared" si="45"/>
        <v>910.39186407184002</v>
      </c>
      <c r="AH44" s="63">
        <f t="shared" si="46"/>
        <v>2293.1053749274197</v>
      </c>
    </row>
    <row r="45" spans="1:34" x14ac:dyDescent="0.25">
      <c r="A45" s="69" t="s">
        <v>91</v>
      </c>
      <c r="B45" s="69" t="s">
        <v>132</v>
      </c>
      <c r="C45" s="69" t="s">
        <v>129</v>
      </c>
      <c r="D45" s="75">
        <v>39117000</v>
      </c>
      <c r="E45" s="76">
        <v>0.1075</v>
      </c>
      <c r="F45" s="72">
        <v>0</v>
      </c>
      <c r="G45" s="73">
        <v>43489</v>
      </c>
      <c r="H45" s="73">
        <v>45315</v>
      </c>
      <c r="I45" s="73">
        <v>44477</v>
      </c>
      <c r="J45" s="74">
        <f t="shared" si="53"/>
        <v>989</v>
      </c>
      <c r="K45" s="74">
        <v>0</v>
      </c>
      <c r="L45" s="74">
        <f t="shared" si="49"/>
        <v>2.7095890410958905</v>
      </c>
      <c r="M45" s="74">
        <f t="shared" si="50"/>
        <v>0</v>
      </c>
      <c r="N45" s="28">
        <f t="shared" si="51"/>
        <v>12467454.010034002</v>
      </c>
      <c r="O45" s="28">
        <f t="shared" si="52"/>
        <v>0</v>
      </c>
      <c r="P45" s="87">
        <v>10000</v>
      </c>
      <c r="Q45" s="121"/>
      <c r="R45" s="122"/>
      <c r="S45" s="121"/>
      <c r="T45" s="67"/>
      <c r="U45" s="26">
        <f t="shared" si="35"/>
        <v>4510.5869999999995</v>
      </c>
      <c r="V45" s="58">
        <f t="shared" si="36"/>
        <v>933.47049023699992</v>
      </c>
      <c r="W45" s="58">
        <f t="shared" si="37"/>
        <v>938.04873604199997</v>
      </c>
      <c r="X45" s="58">
        <f t="shared" si="38"/>
        <v>2639.0677737209999</v>
      </c>
      <c r="Y45" s="59">
        <f t="shared" si="10"/>
        <v>0</v>
      </c>
      <c r="Z45" s="60">
        <f t="shared" si="39"/>
        <v>3310.0210000000002</v>
      </c>
      <c r="AA45" s="61">
        <f t="shared" si="40"/>
        <v>925.85336849691407</v>
      </c>
      <c r="AB45" s="61">
        <f t="shared" si="41"/>
        <v>1229.0725556718182</v>
      </c>
      <c r="AC45" s="61">
        <f t="shared" si="42"/>
        <v>1155.0950758312679</v>
      </c>
      <c r="AD45" s="59">
        <f t="shared" si="15"/>
        <v>0</v>
      </c>
      <c r="AE45" s="62">
        <f t="shared" si="43"/>
        <v>4153.7023399999998</v>
      </c>
      <c r="AF45" s="63">
        <f t="shared" si="44"/>
        <v>950.20468563050588</v>
      </c>
      <c r="AG45" s="63">
        <f t="shared" si="45"/>
        <v>910.39186407184002</v>
      </c>
      <c r="AH45" s="63">
        <f t="shared" si="46"/>
        <v>2293.1053749274197</v>
      </c>
    </row>
    <row r="46" spans="1:34" ht="15" customHeight="1" x14ac:dyDescent="0.25">
      <c r="A46" s="69" t="s">
        <v>84</v>
      </c>
      <c r="B46" s="69" t="s">
        <v>131</v>
      </c>
      <c r="C46" s="69" t="s">
        <v>127</v>
      </c>
      <c r="D46" s="70">
        <v>15683000</v>
      </c>
      <c r="E46" s="71">
        <v>0.1075</v>
      </c>
      <c r="F46" s="72">
        <v>0.02</v>
      </c>
      <c r="G46" s="73">
        <v>43921</v>
      </c>
      <c r="H46" s="73">
        <v>44286</v>
      </c>
      <c r="I46" s="73">
        <v>44477</v>
      </c>
      <c r="J46" s="74">
        <f t="shared" si="48"/>
        <v>556</v>
      </c>
      <c r="K46" s="74">
        <f>I46-H46</f>
        <v>191</v>
      </c>
      <c r="L46" s="74">
        <f t="shared" si="49"/>
        <v>1.5232876712328767</v>
      </c>
      <c r="M46" s="74">
        <f t="shared" si="50"/>
        <v>0.52328767123287667</v>
      </c>
      <c r="N46" s="28">
        <f t="shared" si="51"/>
        <v>2639191.0413371436</v>
      </c>
      <c r="O46" s="28">
        <f t="shared" si="52"/>
        <v>163359.57091609761</v>
      </c>
      <c r="P46" s="87">
        <v>10000</v>
      </c>
      <c r="Q46" s="121">
        <f>P47+P46</f>
        <v>20000</v>
      </c>
      <c r="R46" s="121">
        <v>168831671.34169602</v>
      </c>
      <c r="S46" s="121">
        <f>R46-Q46</f>
        <v>168811671.34169602</v>
      </c>
      <c r="T46" s="67"/>
      <c r="U46" s="26">
        <f t="shared" ref="U46:U47" si="54">P46*$U$6</f>
        <v>500</v>
      </c>
      <c r="V46" s="58">
        <f t="shared" ref="V46:V47" si="55">U46*$V$6</f>
        <v>103.4755</v>
      </c>
      <c r="W46" s="58">
        <f t="shared" ref="W46:W47" si="56">U46*$W$6</f>
        <v>103.983</v>
      </c>
      <c r="X46" s="58">
        <f t="shared" ref="X46:X47" si="57">U46*$X$6</f>
        <v>292.54149999999998</v>
      </c>
      <c r="Y46" s="59">
        <f t="shared" si="10"/>
        <v>0</v>
      </c>
      <c r="Z46" s="60">
        <f t="shared" ref="Z46:Z47" si="58">P46*$Z$6</f>
        <v>500</v>
      </c>
      <c r="AA46" s="61">
        <f t="shared" ref="AA46:AA47" si="59">Z46*$AA$6</f>
        <v>139.85611700000001</v>
      </c>
      <c r="AB46" s="61">
        <f t="shared" ref="AB46:AB47" si="60">Z46*$AB$6</f>
        <v>185.65932900000001</v>
      </c>
      <c r="AC46" s="61">
        <f t="shared" ref="AC46:AC47" si="61">Z46*$AC$6</f>
        <v>174.48455399999997</v>
      </c>
      <c r="AD46" s="59">
        <f t="shared" si="15"/>
        <v>0</v>
      </c>
      <c r="AE46" s="62">
        <f t="shared" ref="AE46:AE47" si="62">P46*$AE$6</f>
        <v>500</v>
      </c>
      <c r="AF46" s="63">
        <f t="shared" ref="AF46:AF47" si="63">AE46*$AF$6</f>
        <v>114.38045</v>
      </c>
      <c r="AG46" s="63">
        <f t="shared" ref="AG46:AG47" si="64">AE46*$AG$6</f>
        <v>109.58800000000001</v>
      </c>
      <c r="AH46" s="63">
        <f t="shared" ref="AH46:AH47" si="65">AE46*$AH$6</f>
        <v>276.03149999999999</v>
      </c>
    </row>
    <row r="47" spans="1:34" ht="15" customHeight="1" x14ac:dyDescent="0.25">
      <c r="A47" s="69" t="s">
        <v>84</v>
      </c>
      <c r="B47" s="69" t="s">
        <v>131</v>
      </c>
      <c r="C47" s="69" t="s">
        <v>127</v>
      </c>
      <c r="D47" s="70">
        <v>127119000</v>
      </c>
      <c r="E47" s="71">
        <v>0.11</v>
      </c>
      <c r="F47" s="72">
        <v>0.02</v>
      </c>
      <c r="G47" s="73">
        <v>43921</v>
      </c>
      <c r="H47" s="73">
        <v>44286</v>
      </c>
      <c r="I47" s="73">
        <v>44477</v>
      </c>
      <c r="J47" s="74">
        <f t="shared" si="48"/>
        <v>556</v>
      </c>
      <c r="K47" s="74">
        <f>I47-H47</f>
        <v>191</v>
      </c>
      <c r="L47" s="74">
        <f t="shared" si="49"/>
        <v>1.5232876712328767</v>
      </c>
      <c r="M47" s="74">
        <f t="shared" si="50"/>
        <v>0.52328767123287667</v>
      </c>
      <c r="N47" s="28">
        <f t="shared" si="51"/>
        <v>21903005.107732415</v>
      </c>
      <c r="O47" s="28">
        <f t="shared" si="52"/>
        <v>1324115.6217103451</v>
      </c>
      <c r="P47" s="87">
        <v>10000</v>
      </c>
      <c r="Q47" s="121"/>
      <c r="R47" s="121"/>
      <c r="S47" s="121"/>
      <c r="T47" s="67"/>
      <c r="U47" s="26">
        <f t="shared" si="54"/>
        <v>500</v>
      </c>
      <c r="V47" s="58">
        <f t="shared" si="55"/>
        <v>103.4755</v>
      </c>
      <c r="W47" s="58">
        <f t="shared" si="56"/>
        <v>103.983</v>
      </c>
      <c r="X47" s="58">
        <f t="shared" si="57"/>
        <v>292.54149999999998</v>
      </c>
      <c r="Y47" s="59">
        <f t="shared" si="10"/>
        <v>0</v>
      </c>
      <c r="Z47" s="60">
        <f t="shared" si="58"/>
        <v>500</v>
      </c>
      <c r="AA47" s="61">
        <f t="shared" si="59"/>
        <v>139.85611700000001</v>
      </c>
      <c r="AB47" s="61">
        <f t="shared" si="60"/>
        <v>185.65932900000001</v>
      </c>
      <c r="AC47" s="61">
        <f t="shared" si="61"/>
        <v>174.48455399999997</v>
      </c>
      <c r="AD47" s="59">
        <f t="shared" si="15"/>
        <v>0</v>
      </c>
      <c r="AE47" s="62">
        <f t="shared" si="62"/>
        <v>500</v>
      </c>
      <c r="AF47" s="63">
        <f t="shared" si="63"/>
        <v>114.38045</v>
      </c>
      <c r="AG47" s="63">
        <f t="shared" si="64"/>
        <v>109.58800000000001</v>
      </c>
      <c r="AH47" s="63">
        <f t="shared" si="65"/>
        <v>276.03149999999999</v>
      </c>
    </row>
    <row r="48" spans="1:34" x14ac:dyDescent="0.25">
      <c r="A48" s="69" t="s">
        <v>35</v>
      </c>
      <c r="B48" s="69" t="s">
        <v>132</v>
      </c>
      <c r="C48" s="69" t="s">
        <v>127</v>
      </c>
      <c r="D48" s="74">
        <v>100000000</v>
      </c>
      <c r="E48" s="77">
        <v>0.11899999999999999</v>
      </c>
      <c r="F48" s="72">
        <v>0.02</v>
      </c>
      <c r="G48" s="73">
        <v>44083</v>
      </c>
      <c r="H48" s="73">
        <v>44448</v>
      </c>
      <c r="I48" s="73">
        <v>44477</v>
      </c>
      <c r="J48" s="74">
        <f t="shared" si="48"/>
        <v>394</v>
      </c>
      <c r="K48" s="74">
        <f>I48-H48</f>
        <v>29</v>
      </c>
      <c r="L48" s="74">
        <f t="shared" si="49"/>
        <v>1.0794520547945206</v>
      </c>
      <c r="M48" s="74">
        <f t="shared" si="50"/>
        <v>7.9452054794520555E-2</v>
      </c>
      <c r="N48" s="28">
        <f t="shared" si="51"/>
        <v>12904106.25379321</v>
      </c>
      <c r="O48" s="28">
        <f t="shared" si="52"/>
        <v>157459.78083448112</v>
      </c>
      <c r="P48" s="87">
        <v>10000</v>
      </c>
      <c r="Q48" s="67"/>
      <c r="R48" s="67">
        <v>113061566.03462769</v>
      </c>
      <c r="S48" s="67">
        <f t="shared" ref="S48:S81" si="66">R48-P48</f>
        <v>113051566.03462769</v>
      </c>
      <c r="T48" s="67"/>
      <c r="U48" s="26">
        <f t="shared" ref="U48:U57" si="67">P48*$U$5</f>
        <v>4510.5869999999995</v>
      </c>
      <c r="V48" s="58">
        <f t="shared" ref="V48:V57" si="68">U48*$V$5</f>
        <v>933.47049023699992</v>
      </c>
      <c r="W48" s="58">
        <f t="shared" ref="W48:W57" si="69">U48*$W$5</f>
        <v>938.04873604199997</v>
      </c>
      <c r="X48" s="58">
        <f t="shared" ref="X48:X57" si="70">U48*$X$5</f>
        <v>2639.0677737209999</v>
      </c>
      <c r="Y48" s="59">
        <f t="shared" si="10"/>
        <v>0</v>
      </c>
      <c r="Z48" s="60">
        <f t="shared" ref="Z48:Z57" si="71">P48*$Z$5</f>
        <v>3310.0210000000002</v>
      </c>
      <c r="AA48" s="61">
        <f t="shared" ref="AA48:AA57" si="72">Z48*$AA$5</f>
        <v>925.85336849691407</v>
      </c>
      <c r="AB48" s="61">
        <f t="shared" ref="AB48:AB57" si="73">Z48*$AB$5</f>
        <v>1229.0725556718182</v>
      </c>
      <c r="AC48" s="61">
        <f t="shared" ref="AC48:AC57" si="74">Z48*$AC$5</f>
        <v>1155.0950758312679</v>
      </c>
      <c r="AD48" s="59">
        <f t="shared" si="15"/>
        <v>0</v>
      </c>
      <c r="AE48" s="62">
        <f t="shared" ref="AE48:AE57" si="75">P48*$AE$5</f>
        <v>4153.7023399999998</v>
      </c>
      <c r="AF48" s="63">
        <f t="shared" ref="AF48:AF57" si="76">AE48*$AF$5</f>
        <v>950.20468563050588</v>
      </c>
      <c r="AG48" s="63">
        <f t="shared" ref="AG48:AG57" si="77">AE48*$AG$5</f>
        <v>910.39186407184002</v>
      </c>
      <c r="AH48" s="63">
        <f t="shared" ref="AH48:AH57" si="78">AE48*$AH$5</f>
        <v>2293.1053749274197</v>
      </c>
    </row>
    <row r="49" spans="1:34" x14ac:dyDescent="0.25">
      <c r="A49" s="69" t="s">
        <v>36</v>
      </c>
      <c r="B49" s="69" t="s">
        <v>132</v>
      </c>
      <c r="C49" s="69" t="s">
        <v>127</v>
      </c>
      <c r="D49" s="74">
        <v>300000000</v>
      </c>
      <c r="E49" s="77">
        <v>0.11899999999999999</v>
      </c>
      <c r="F49" s="72">
        <v>0.02</v>
      </c>
      <c r="G49" s="73">
        <v>44133</v>
      </c>
      <c r="H49" s="73">
        <v>44498</v>
      </c>
      <c r="I49" s="73">
        <v>44477</v>
      </c>
      <c r="J49" s="74">
        <f t="shared" si="48"/>
        <v>344</v>
      </c>
      <c r="K49" s="74">
        <v>0</v>
      </c>
      <c r="L49" s="74">
        <f t="shared" si="49"/>
        <v>0.94246575342465755</v>
      </c>
      <c r="M49" s="74">
        <f t="shared" si="50"/>
        <v>0</v>
      </c>
      <c r="N49" s="28">
        <f t="shared" si="51"/>
        <v>33535403.209309638</v>
      </c>
      <c r="O49" s="28">
        <f t="shared" si="52"/>
        <v>0</v>
      </c>
      <c r="P49" s="87">
        <v>10000</v>
      </c>
      <c r="Q49" s="67"/>
      <c r="R49" s="67">
        <v>333535403.20931</v>
      </c>
      <c r="S49" s="67">
        <f t="shared" si="66"/>
        <v>333525403.20931</v>
      </c>
      <c r="T49" s="67"/>
      <c r="U49" s="26">
        <f t="shared" si="67"/>
        <v>4510.5869999999995</v>
      </c>
      <c r="V49" s="58">
        <f t="shared" si="68"/>
        <v>933.47049023699992</v>
      </c>
      <c r="W49" s="58">
        <f t="shared" si="69"/>
        <v>938.04873604199997</v>
      </c>
      <c r="X49" s="58">
        <f t="shared" si="70"/>
        <v>2639.0677737209999</v>
      </c>
      <c r="Y49" s="59">
        <f t="shared" si="10"/>
        <v>0</v>
      </c>
      <c r="Z49" s="60">
        <f t="shared" si="71"/>
        <v>3310.0210000000002</v>
      </c>
      <c r="AA49" s="61">
        <f t="shared" si="72"/>
        <v>925.85336849691407</v>
      </c>
      <c r="AB49" s="61">
        <f t="shared" si="73"/>
        <v>1229.0725556718182</v>
      </c>
      <c r="AC49" s="61">
        <f t="shared" si="74"/>
        <v>1155.0950758312679</v>
      </c>
      <c r="AD49" s="59">
        <f t="shared" si="15"/>
        <v>0</v>
      </c>
      <c r="AE49" s="62">
        <f t="shared" si="75"/>
        <v>4153.7023399999998</v>
      </c>
      <c r="AF49" s="63">
        <f t="shared" si="76"/>
        <v>950.20468563050588</v>
      </c>
      <c r="AG49" s="63">
        <f t="shared" si="77"/>
        <v>910.39186407184002</v>
      </c>
      <c r="AH49" s="63">
        <f t="shared" si="78"/>
        <v>2293.1053749274197</v>
      </c>
    </row>
    <row r="50" spans="1:34" x14ac:dyDescent="0.25">
      <c r="A50" s="69" t="s">
        <v>30</v>
      </c>
      <c r="B50" s="69" t="s">
        <v>132</v>
      </c>
      <c r="C50" s="69" t="s">
        <v>127</v>
      </c>
      <c r="D50" s="74">
        <v>7000000</v>
      </c>
      <c r="E50" s="77">
        <v>0.114</v>
      </c>
      <c r="F50" s="72">
        <v>0.02</v>
      </c>
      <c r="G50" s="73">
        <v>43990</v>
      </c>
      <c r="H50" s="73">
        <v>44355</v>
      </c>
      <c r="I50" s="73">
        <v>44477</v>
      </c>
      <c r="J50" s="74">
        <f t="shared" si="48"/>
        <v>487</v>
      </c>
      <c r="K50" s="74">
        <f>I50-H50</f>
        <v>122</v>
      </c>
      <c r="L50" s="74">
        <f t="shared" si="49"/>
        <v>1.3342465753424657</v>
      </c>
      <c r="M50" s="74">
        <f t="shared" si="50"/>
        <v>0.33424657534246577</v>
      </c>
      <c r="N50" s="28">
        <f t="shared" si="51"/>
        <v>1084523.8266291479</v>
      </c>
      <c r="O50" s="28">
        <f t="shared" si="52"/>
        <v>46486.398593990132</v>
      </c>
      <c r="P50" s="87">
        <v>10000</v>
      </c>
      <c r="Q50" s="67"/>
      <c r="R50" s="67">
        <v>8131010.225223138</v>
      </c>
      <c r="S50" s="67">
        <f t="shared" si="66"/>
        <v>8121010.225223138</v>
      </c>
      <c r="T50" s="67"/>
      <c r="U50" s="26">
        <f t="shared" si="67"/>
        <v>4510.5869999999995</v>
      </c>
      <c r="V50" s="58">
        <f t="shared" si="68"/>
        <v>933.47049023699992</v>
      </c>
      <c r="W50" s="58">
        <f t="shared" si="69"/>
        <v>938.04873604199997</v>
      </c>
      <c r="X50" s="58">
        <f t="shared" si="70"/>
        <v>2639.0677737209999</v>
      </c>
      <c r="Y50" s="59">
        <f t="shared" si="10"/>
        <v>0</v>
      </c>
      <c r="Z50" s="60">
        <f t="shared" si="71"/>
        <v>3310.0210000000002</v>
      </c>
      <c r="AA50" s="61">
        <f t="shared" si="72"/>
        <v>925.85336849691407</v>
      </c>
      <c r="AB50" s="61">
        <f t="shared" si="73"/>
        <v>1229.0725556718182</v>
      </c>
      <c r="AC50" s="61">
        <f t="shared" si="74"/>
        <v>1155.0950758312679</v>
      </c>
      <c r="AD50" s="59">
        <f t="shared" si="15"/>
        <v>0</v>
      </c>
      <c r="AE50" s="62">
        <f t="shared" si="75"/>
        <v>4153.7023399999998</v>
      </c>
      <c r="AF50" s="63">
        <f t="shared" si="76"/>
        <v>950.20468563050588</v>
      </c>
      <c r="AG50" s="63">
        <f t="shared" si="77"/>
        <v>910.39186407184002</v>
      </c>
      <c r="AH50" s="63">
        <f t="shared" si="78"/>
        <v>2293.1053749274197</v>
      </c>
    </row>
    <row r="51" spans="1:34" x14ac:dyDescent="0.25">
      <c r="A51" s="69" t="s">
        <v>54</v>
      </c>
      <c r="B51" s="69" t="s">
        <v>132</v>
      </c>
      <c r="C51" s="69" t="s">
        <v>127</v>
      </c>
      <c r="D51" s="74">
        <v>13000000</v>
      </c>
      <c r="E51" s="77">
        <v>0.114</v>
      </c>
      <c r="F51" s="72">
        <v>0.02</v>
      </c>
      <c r="G51" s="73">
        <v>44043</v>
      </c>
      <c r="H51" s="73">
        <v>44408</v>
      </c>
      <c r="I51" s="73">
        <v>44477</v>
      </c>
      <c r="J51" s="74">
        <f t="shared" si="48"/>
        <v>434</v>
      </c>
      <c r="K51" s="74">
        <f>I51-H51</f>
        <v>69</v>
      </c>
      <c r="L51" s="74">
        <f t="shared" si="49"/>
        <v>1.189041095890411</v>
      </c>
      <c r="M51" s="74">
        <f t="shared" si="50"/>
        <v>0.18904109589041096</v>
      </c>
      <c r="N51" s="28">
        <f t="shared" si="51"/>
        <v>1780590.0262122676</v>
      </c>
      <c r="O51" s="28">
        <f t="shared" si="52"/>
        <v>48756.838678702712</v>
      </c>
      <c r="P51" s="87">
        <v>10000</v>
      </c>
      <c r="Q51" s="67"/>
      <c r="R51" s="67">
        <v>14829346.86489097</v>
      </c>
      <c r="S51" s="67">
        <f t="shared" si="66"/>
        <v>14819346.86489097</v>
      </c>
      <c r="T51" s="67"/>
      <c r="U51" s="26">
        <f t="shared" si="67"/>
        <v>4510.5869999999995</v>
      </c>
      <c r="V51" s="58">
        <f t="shared" si="68"/>
        <v>933.47049023699992</v>
      </c>
      <c r="W51" s="58">
        <f t="shared" si="69"/>
        <v>938.04873604199997</v>
      </c>
      <c r="X51" s="58">
        <f t="shared" si="70"/>
        <v>2639.0677737209999</v>
      </c>
      <c r="Y51" s="59">
        <f t="shared" si="10"/>
        <v>0</v>
      </c>
      <c r="Z51" s="60">
        <f t="shared" si="71"/>
        <v>3310.0210000000002</v>
      </c>
      <c r="AA51" s="61">
        <f t="shared" si="72"/>
        <v>925.85336849691407</v>
      </c>
      <c r="AB51" s="61">
        <f t="shared" si="73"/>
        <v>1229.0725556718182</v>
      </c>
      <c r="AC51" s="61">
        <f t="shared" si="74"/>
        <v>1155.0950758312679</v>
      </c>
      <c r="AD51" s="59">
        <f t="shared" si="15"/>
        <v>0</v>
      </c>
      <c r="AE51" s="62">
        <f t="shared" si="75"/>
        <v>4153.7023399999998</v>
      </c>
      <c r="AF51" s="63">
        <f t="shared" si="76"/>
        <v>950.20468563050588</v>
      </c>
      <c r="AG51" s="63">
        <f t="shared" si="77"/>
        <v>910.39186407184002</v>
      </c>
      <c r="AH51" s="63">
        <f t="shared" si="78"/>
        <v>2293.1053749274197</v>
      </c>
    </row>
    <row r="52" spans="1:34" x14ac:dyDescent="0.25">
      <c r="A52" s="69" t="s">
        <v>55</v>
      </c>
      <c r="B52" s="69" t="s">
        <v>132</v>
      </c>
      <c r="C52" s="69" t="s">
        <v>127</v>
      </c>
      <c r="D52" s="74">
        <v>200000000</v>
      </c>
      <c r="E52" s="77">
        <v>0.1135</v>
      </c>
      <c r="F52" s="72">
        <v>0.02</v>
      </c>
      <c r="G52" s="73">
        <v>44109</v>
      </c>
      <c r="H52" s="73">
        <v>44474</v>
      </c>
      <c r="I52" s="73">
        <v>44477</v>
      </c>
      <c r="J52" s="74">
        <f t="shared" si="48"/>
        <v>368</v>
      </c>
      <c r="K52" s="74">
        <f>I52-H52</f>
        <v>3</v>
      </c>
      <c r="L52" s="74">
        <f t="shared" si="49"/>
        <v>1.0082191780821919</v>
      </c>
      <c r="M52" s="74">
        <f t="shared" si="50"/>
        <v>8.21917808219178E-3</v>
      </c>
      <c r="N52" s="28">
        <f t="shared" si="51"/>
        <v>22896871.16931197</v>
      </c>
      <c r="O52" s="28">
        <f t="shared" si="52"/>
        <v>32554.913316965103</v>
      </c>
      <c r="P52" s="87">
        <v>10000</v>
      </c>
      <c r="Q52" s="67"/>
      <c r="R52" s="67">
        <v>222929426.08262894</v>
      </c>
      <c r="S52" s="67">
        <f t="shared" si="66"/>
        <v>222919426.08262894</v>
      </c>
      <c r="T52" s="67"/>
      <c r="U52" s="26">
        <f t="shared" si="67"/>
        <v>4510.5869999999995</v>
      </c>
      <c r="V52" s="58">
        <f t="shared" si="68"/>
        <v>933.47049023699992</v>
      </c>
      <c r="W52" s="58">
        <f t="shared" si="69"/>
        <v>938.04873604199997</v>
      </c>
      <c r="X52" s="58">
        <f t="shared" si="70"/>
        <v>2639.0677737209999</v>
      </c>
      <c r="Y52" s="59">
        <f t="shared" si="10"/>
        <v>0</v>
      </c>
      <c r="Z52" s="60">
        <f t="shared" si="71"/>
        <v>3310.0210000000002</v>
      </c>
      <c r="AA52" s="61">
        <f t="shared" si="72"/>
        <v>925.85336849691407</v>
      </c>
      <c r="AB52" s="61">
        <f t="shared" si="73"/>
        <v>1229.0725556718182</v>
      </c>
      <c r="AC52" s="61">
        <f t="shared" si="74"/>
        <v>1155.0950758312679</v>
      </c>
      <c r="AD52" s="59">
        <f t="shared" si="15"/>
        <v>0</v>
      </c>
      <c r="AE52" s="62">
        <f t="shared" si="75"/>
        <v>4153.7023399999998</v>
      </c>
      <c r="AF52" s="63">
        <f t="shared" si="76"/>
        <v>950.20468563050588</v>
      </c>
      <c r="AG52" s="63">
        <f t="shared" si="77"/>
        <v>910.39186407184002</v>
      </c>
      <c r="AH52" s="63">
        <f t="shared" si="78"/>
        <v>2293.1053749274197</v>
      </c>
    </row>
    <row r="53" spans="1:34" x14ac:dyDescent="0.25">
      <c r="A53" s="69" t="s">
        <v>108</v>
      </c>
      <c r="B53" s="69" t="s">
        <v>132</v>
      </c>
      <c r="C53" s="69" t="s">
        <v>127</v>
      </c>
      <c r="D53" s="74">
        <v>7000000</v>
      </c>
      <c r="E53" s="77">
        <v>0.115</v>
      </c>
      <c r="F53" s="72">
        <v>0.02</v>
      </c>
      <c r="G53" s="73">
        <v>43854</v>
      </c>
      <c r="H53" s="73">
        <v>44220</v>
      </c>
      <c r="I53" s="73">
        <v>44477</v>
      </c>
      <c r="J53" s="74">
        <f t="shared" si="48"/>
        <v>623</v>
      </c>
      <c r="K53" s="74">
        <f>I53-H53</f>
        <v>257</v>
      </c>
      <c r="L53" s="74">
        <f t="shared" si="49"/>
        <v>1.7068493150684931</v>
      </c>
      <c r="M53" s="74">
        <f t="shared" si="50"/>
        <v>0.70410958904109588</v>
      </c>
      <c r="N53" s="28">
        <f t="shared" si="51"/>
        <v>1429253.501825925</v>
      </c>
      <c r="O53" s="28">
        <f t="shared" si="52"/>
        <v>98286.158787988126</v>
      </c>
      <c r="P53" s="87">
        <v>10000</v>
      </c>
      <c r="Q53" s="67"/>
      <c r="R53" s="67">
        <v>8527539.6606139131</v>
      </c>
      <c r="S53" s="67">
        <f t="shared" si="66"/>
        <v>8517539.6606139131</v>
      </c>
      <c r="T53" s="67"/>
      <c r="U53" s="26">
        <f t="shared" si="67"/>
        <v>4510.5869999999995</v>
      </c>
      <c r="V53" s="58">
        <f t="shared" si="68"/>
        <v>933.47049023699992</v>
      </c>
      <c r="W53" s="58">
        <f t="shared" si="69"/>
        <v>938.04873604199997</v>
      </c>
      <c r="X53" s="58">
        <f t="shared" si="70"/>
        <v>2639.0677737209999</v>
      </c>
      <c r="Y53" s="59">
        <f t="shared" si="10"/>
        <v>0</v>
      </c>
      <c r="Z53" s="60">
        <f t="shared" si="71"/>
        <v>3310.0210000000002</v>
      </c>
      <c r="AA53" s="61">
        <f t="shared" si="72"/>
        <v>925.85336849691407</v>
      </c>
      <c r="AB53" s="61">
        <f t="shared" si="73"/>
        <v>1229.0725556718182</v>
      </c>
      <c r="AC53" s="61">
        <f t="shared" si="74"/>
        <v>1155.0950758312679</v>
      </c>
      <c r="AD53" s="59">
        <f t="shared" si="15"/>
        <v>0</v>
      </c>
      <c r="AE53" s="62">
        <f t="shared" si="75"/>
        <v>4153.7023399999998</v>
      </c>
      <c r="AF53" s="63">
        <f t="shared" si="76"/>
        <v>950.20468563050588</v>
      </c>
      <c r="AG53" s="63">
        <f t="shared" si="77"/>
        <v>910.39186407184002</v>
      </c>
      <c r="AH53" s="63">
        <f t="shared" si="78"/>
        <v>2293.1053749274197</v>
      </c>
    </row>
    <row r="54" spans="1:34" x14ac:dyDescent="0.25">
      <c r="A54" s="69" t="s">
        <v>107</v>
      </c>
      <c r="B54" s="69" t="s">
        <v>132</v>
      </c>
      <c r="C54" s="69" t="s">
        <v>127</v>
      </c>
      <c r="D54" s="74">
        <v>4000000</v>
      </c>
      <c r="E54" s="77">
        <v>0.115</v>
      </c>
      <c r="F54" s="72">
        <v>0.02</v>
      </c>
      <c r="G54" s="73">
        <v>43854</v>
      </c>
      <c r="H54" s="73">
        <v>44220</v>
      </c>
      <c r="I54" s="73">
        <v>44477</v>
      </c>
      <c r="J54" s="74">
        <f t="shared" si="48"/>
        <v>623</v>
      </c>
      <c r="K54" s="74">
        <f>I54-H54</f>
        <v>257</v>
      </c>
      <c r="L54" s="74">
        <f t="shared" si="49"/>
        <v>1.7068493150684931</v>
      </c>
      <c r="M54" s="74">
        <f t="shared" si="50"/>
        <v>0.70410958904109588</v>
      </c>
      <c r="N54" s="28">
        <f t="shared" si="51"/>
        <v>816716.28675767127</v>
      </c>
      <c r="O54" s="28">
        <f t="shared" si="52"/>
        <v>56163.51930742152</v>
      </c>
      <c r="P54" s="87">
        <v>10000</v>
      </c>
      <c r="Q54" s="67"/>
      <c r="R54" s="67">
        <v>4872879.8060650928</v>
      </c>
      <c r="S54" s="67">
        <f t="shared" si="66"/>
        <v>4862879.8060650928</v>
      </c>
      <c r="T54" s="67"/>
      <c r="U54" s="26">
        <f t="shared" si="67"/>
        <v>4510.5869999999995</v>
      </c>
      <c r="V54" s="58">
        <f t="shared" si="68"/>
        <v>933.47049023699992</v>
      </c>
      <c r="W54" s="58">
        <f t="shared" si="69"/>
        <v>938.04873604199997</v>
      </c>
      <c r="X54" s="58">
        <f t="shared" si="70"/>
        <v>2639.0677737209999</v>
      </c>
      <c r="Y54" s="59">
        <f t="shared" si="10"/>
        <v>0</v>
      </c>
      <c r="Z54" s="60">
        <f t="shared" si="71"/>
        <v>3310.0210000000002</v>
      </c>
      <c r="AA54" s="61">
        <f t="shared" si="72"/>
        <v>925.85336849691407</v>
      </c>
      <c r="AB54" s="61">
        <f t="shared" si="73"/>
        <v>1229.0725556718182</v>
      </c>
      <c r="AC54" s="61">
        <f t="shared" si="74"/>
        <v>1155.0950758312679</v>
      </c>
      <c r="AD54" s="59">
        <f t="shared" si="15"/>
        <v>0</v>
      </c>
      <c r="AE54" s="62">
        <f t="shared" si="75"/>
        <v>4153.7023399999998</v>
      </c>
      <c r="AF54" s="63">
        <f t="shared" si="76"/>
        <v>950.20468563050588</v>
      </c>
      <c r="AG54" s="63">
        <f t="shared" si="77"/>
        <v>910.39186407184002</v>
      </c>
      <c r="AH54" s="63">
        <f t="shared" si="78"/>
        <v>2293.1053749274197</v>
      </c>
    </row>
    <row r="55" spans="1:34" x14ac:dyDescent="0.25">
      <c r="A55" s="69" t="s">
        <v>7</v>
      </c>
      <c r="B55" s="69" t="s">
        <v>132</v>
      </c>
      <c r="C55" s="69" t="s">
        <v>127</v>
      </c>
      <c r="D55" s="74">
        <v>45000000</v>
      </c>
      <c r="E55" s="77">
        <v>0.111</v>
      </c>
      <c r="F55" s="72">
        <v>0.02</v>
      </c>
      <c r="G55" s="73">
        <v>44165</v>
      </c>
      <c r="H55" s="73">
        <v>44529</v>
      </c>
      <c r="I55" s="73">
        <v>44477</v>
      </c>
      <c r="J55" s="74">
        <f t="shared" si="48"/>
        <v>312</v>
      </c>
      <c r="K55" s="74">
        <v>0</v>
      </c>
      <c r="L55" s="74">
        <f t="shared" si="49"/>
        <v>0.85479452054794525</v>
      </c>
      <c r="M55" s="74">
        <f t="shared" si="50"/>
        <v>0</v>
      </c>
      <c r="N55" s="28">
        <f t="shared" si="51"/>
        <v>4236666.377451703</v>
      </c>
      <c r="O55" s="28">
        <f t="shared" si="52"/>
        <v>0</v>
      </c>
      <c r="P55" s="87">
        <v>10000</v>
      </c>
      <c r="Q55" s="67"/>
      <c r="R55" s="67">
        <v>49236666.377451703</v>
      </c>
      <c r="S55" s="67">
        <f t="shared" si="66"/>
        <v>49226666.377451703</v>
      </c>
      <c r="T55" s="67"/>
      <c r="U55" s="26">
        <f t="shared" si="67"/>
        <v>4510.5869999999995</v>
      </c>
      <c r="V55" s="58">
        <f t="shared" si="68"/>
        <v>933.47049023699992</v>
      </c>
      <c r="W55" s="58">
        <f t="shared" si="69"/>
        <v>938.04873604199997</v>
      </c>
      <c r="X55" s="58">
        <f t="shared" si="70"/>
        <v>2639.0677737209999</v>
      </c>
      <c r="Y55" s="59">
        <f t="shared" si="10"/>
        <v>0</v>
      </c>
      <c r="Z55" s="60">
        <f t="shared" si="71"/>
        <v>3310.0210000000002</v>
      </c>
      <c r="AA55" s="61">
        <f t="shared" si="72"/>
        <v>925.85336849691407</v>
      </c>
      <c r="AB55" s="61">
        <f t="shared" si="73"/>
        <v>1229.0725556718182</v>
      </c>
      <c r="AC55" s="61">
        <f t="shared" si="74"/>
        <v>1155.0950758312679</v>
      </c>
      <c r="AD55" s="59">
        <f t="shared" si="15"/>
        <v>0</v>
      </c>
      <c r="AE55" s="62">
        <f t="shared" si="75"/>
        <v>4153.7023399999998</v>
      </c>
      <c r="AF55" s="63">
        <f t="shared" si="76"/>
        <v>950.20468563050588</v>
      </c>
      <c r="AG55" s="63">
        <f t="shared" si="77"/>
        <v>910.39186407184002</v>
      </c>
      <c r="AH55" s="63">
        <f t="shared" si="78"/>
        <v>2293.1053749274197</v>
      </c>
    </row>
    <row r="56" spans="1:34" x14ac:dyDescent="0.25">
      <c r="A56" s="69" t="s">
        <v>105</v>
      </c>
      <c r="B56" s="69" t="s">
        <v>132</v>
      </c>
      <c r="C56" s="69" t="s">
        <v>127</v>
      </c>
      <c r="D56" s="74">
        <v>100000000</v>
      </c>
      <c r="E56" s="77">
        <v>0.114</v>
      </c>
      <c r="F56" s="72">
        <v>0.02</v>
      </c>
      <c r="G56" s="73">
        <v>43992</v>
      </c>
      <c r="H56" s="73">
        <v>44357</v>
      </c>
      <c r="I56" s="73">
        <v>44477</v>
      </c>
      <c r="J56" s="74">
        <f t="shared" si="48"/>
        <v>485</v>
      </c>
      <c r="K56" s="74">
        <f>I56-H56</f>
        <v>120</v>
      </c>
      <c r="L56" s="74">
        <f t="shared" si="49"/>
        <v>1.3287671232876712</v>
      </c>
      <c r="M56" s="74">
        <f t="shared" si="50"/>
        <v>0.32876712328767121</v>
      </c>
      <c r="N56" s="28">
        <f t="shared" si="51"/>
        <v>15424898.189552978</v>
      </c>
      <c r="O56" s="28">
        <f t="shared" si="52"/>
        <v>653169.18745556474</v>
      </c>
      <c r="P56" s="87">
        <v>10000</v>
      </c>
      <c r="Q56" s="67"/>
      <c r="R56" s="67">
        <v>116078067.37700854</v>
      </c>
      <c r="S56" s="67">
        <f t="shared" si="66"/>
        <v>116068067.37700854</v>
      </c>
      <c r="T56" s="67"/>
      <c r="U56" s="26">
        <f t="shared" si="67"/>
        <v>4510.5869999999995</v>
      </c>
      <c r="V56" s="58">
        <f t="shared" si="68"/>
        <v>933.47049023699992</v>
      </c>
      <c r="W56" s="58">
        <f t="shared" si="69"/>
        <v>938.04873604199997</v>
      </c>
      <c r="X56" s="58">
        <f t="shared" si="70"/>
        <v>2639.0677737209999</v>
      </c>
      <c r="Y56" s="59">
        <f t="shared" si="10"/>
        <v>0</v>
      </c>
      <c r="Z56" s="60">
        <f t="shared" si="71"/>
        <v>3310.0210000000002</v>
      </c>
      <c r="AA56" s="61">
        <f t="shared" si="72"/>
        <v>925.85336849691407</v>
      </c>
      <c r="AB56" s="61">
        <f t="shared" si="73"/>
        <v>1229.0725556718182</v>
      </c>
      <c r="AC56" s="61">
        <f t="shared" si="74"/>
        <v>1155.0950758312679</v>
      </c>
      <c r="AD56" s="59">
        <f t="shared" si="15"/>
        <v>0</v>
      </c>
      <c r="AE56" s="62">
        <f t="shared" si="75"/>
        <v>4153.7023399999998</v>
      </c>
      <c r="AF56" s="63">
        <f t="shared" si="76"/>
        <v>950.20468563050588</v>
      </c>
      <c r="AG56" s="63">
        <f t="shared" si="77"/>
        <v>910.39186407184002</v>
      </c>
      <c r="AH56" s="63">
        <f t="shared" si="78"/>
        <v>2293.1053749274197</v>
      </c>
    </row>
    <row r="57" spans="1:34" x14ac:dyDescent="0.25">
      <c r="A57" s="69" t="s">
        <v>57</v>
      </c>
      <c r="B57" s="69" t="s">
        <v>132</v>
      </c>
      <c r="C57" s="69" t="s">
        <v>127</v>
      </c>
      <c r="D57" s="74">
        <v>190000000</v>
      </c>
      <c r="E57" s="77">
        <v>0.10050000000000001</v>
      </c>
      <c r="F57" s="72">
        <v>0.02</v>
      </c>
      <c r="G57" s="73">
        <v>44174</v>
      </c>
      <c r="H57" s="73">
        <v>44539</v>
      </c>
      <c r="I57" s="73">
        <v>44477</v>
      </c>
      <c r="J57" s="74">
        <f t="shared" si="48"/>
        <v>303</v>
      </c>
      <c r="K57" s="74">
        <v>0</v>
      </c>
      <c r="L57" s="74">
        <f t="shared" si="49"/>
        <v>0.83013698630136989</v>
      </c>
      <c r="M57" s="74">
        <f t="shared" si="50"/>
        <v>0</v>
      </c>
      <c r="N57" s="28">
        <f t="shared" si="51"/>
        <v>15721194.401891202</v>
      </c>
      <c r="O57" s="28">
        <f t="shared" si="52"/>
        <v>0</v>
      </c>
      <c r="P57" s="87">
        <v>10000</v>
      </c>
      <c r="Q57" s="67"/>
      <c r="R57" s="67">
        <v>205721194.4018912</v>
      </c>
      <c r="S57" s="67">
        <f t="shared" si="66"/>
        <v>205711194.4018912</v>
      </c>
      <c r="T57" s="67"/>
      <c r="U57" s="26">
        <f t="shared" si="67"/>
        <v>4510.5869999999995</v>
      </c>
      <c r="V57" s="58">
        <f t="shared" si="68"/>
        <v>933.47049023699992</v>
      </c>
      <c r="W57" s="58">
        <f t="shared" si="69"/>
        <v>938.04873604199997</v>
      </c>
      <c r="X57" s="58">
        <f t="shared" si="70"/>
        <v>2639.0677737209999</v>
      </c>
      <c r="Y57" s="59">
        <f t="shared" si="10"/>
        <v>0</v>
      </c>
      <c r="Z57" s="60">
        <f t="shared" si="71"/>
        <v>3310.0210000000002</v>
      </c>
      <c r="AA57" s="61">
        <f t="shared" si="72"/>
        <v>925.85336849691407</v>
      </c>
      <c r="AB57" s="61">
        <f t="shared" si="73"/>
        <v>1229.0725556718182</v>
      </c>
      <c r="AC57" s="61">
        <f t="shared" si="74"/>
        <v>1155.0950758312679</v>
      </c>
      <c r="AD57" s="59">
        <f t="shared" si="15"/>
        <v>0</v>
      </c>
      <c r="AE57" s="62">
        <f t="shared" si="75"/>
        <v>4153.7023399999998</v>
      </c>
      <c r="AF57" s="63">
        <f t="shared" si="76"/>
        <v>950.20468563050588</v>
      </c>
      <c r="AG57" s="63">
        <f t="shared" si="77"/>
        <v>910.39186407184002</v>
      </c>
      <c r="AH57" s="63">
        <f t="shared" si="78"/>
        <v>2293.1053749274197</v>
      </c>
    </row>
    <row r="58" spans="1:34" ht="15" customHeight="1" x14ac:dyDescent="0.25">
      <c r="A58" s="69" t="s">
        <v>13</v>
      </c>
      <c r="B58" s="69" t="s">
        <v>131</v>
      </c>
      <c r="C58" s="69" t="s">
        <v>127</v>
      </c>
      <c r="D58" s="74">
        <v>690500000</v>
      </c>
      <c r="E58" s="77">
        <v>0.11899999999999999</v>
      </c>
      <c r="F58" s="72">
        <v>0.02</v>
      </c>
      <c r="G58" s="73">
        <v>44188</v>
      </c>
      <c r="H58" s="73">
        <v>44553</v>
      </c>
      <c r="I58" s="73">
        <v>44477</v>
      </c>
      <c r="J58" s="74">
        <f t="shared" si="48"/>
        <v>289</v>
      </c>
      <c r="K58" s="74">
        <v>0</v>
      </c>
      <c r="L58" s="74">
        <f t="shared" si="49"/>
        <v>0.79178082191780819</v>
      </c>
      <c r="M58" s="74">
        <f t="shared" si="50"/>
        <v>0</v>
      </c>
      <c r="N58" s="28">
        <f t="shared" si="51"/>
        <v>64290471.466735363</v>
      </c>
      <c r="O58" s="28">
        <f t="shared" si="52"/>
        <v>0</v>
      </c>
      <c r="P58" s="87">
        <v>10000</v>
      </c>
      <c r="Q58" s="67"/>
      <c r="R58" s="67">
        <v>754790471.46673536</v>
      </c>
      <c r="S58" s="67">
        <f t="shared" si="66"/>
        <v>754780471.46673536</v>
      </c>
      <c r="T58" s="67"/>
      <c r="U58" s="26">
        <f t="shared" ref="U58:U75" si="79">P58*$U$6</f>
        <v>500</v>
      </c>
      <c r="V58" s="58">
        <f t="shared" ref="V58:V75" si="80">U58*$V$6</f>
        <v>103.4755</v>
      </c>
      <c r="W58" s="58">
        <f t="shared" ref="W58:W75" si="81">U58*$W$6</f>
        <v>103.983</v>
      </c>
      <c r="X58" s="58">
        <f t="shared" ref="X58:X75" si="82">U58*$X$6</f>
        <v>292.54149999999998</v>
      </c>
      <c r="Y58" s="59">
        <f t="shared" si="10"/>
        <v>0</v>
      </c>
      <c r="Z58" s="60">
        <f t="shared" ref="Z58:Z75" si="83">P58*$Z$6</f>
        <v>500</v>
      </c>
      <c r="AA58" s="61">
        <f t="shared" ref="AA58:AA75" si="84">Z58*$AA$6</f>
        <v>139.85611700000001</v>
      </c>
      <c r="AB58" s="61">
        <f t="shared" ref="AB58:AB75" si="85">Z58*$AB$6</f>
        <v>185.65932900000001</v>
      </c>
      <c r="AC58" s="61">
        <f t="shared" ref="AC58:AC75" si="86">Z58*$AC$6</f>
        <v>174.48455399999997</v>
      </c>
      <c r="AD58" s="59">
        <f t="shared" si="15"/>
        <v>0</v>
      </c>
      <c r="AE58" s="62">
        <f t="shared" ref="AE58:AE75" si="87">P58*$AE$6</f>
        <v>500</v>
      </c>
      <c r="AF58" s="63">
        <f t="shared" ref="AF58:AF75" si="88">AE58*$AF$6</f>
        <v>114.38045</v>
      </c>
      <c r="AG58" s="63">
        <f t="shared" ref="AG58:AG75" si="89">AE58*$AG$6</f>
        <v>109.58800000000001</v>
      </c>
      <c r="AH58" s="63">
        <f t="shared" ref="AH58:AH75" si="90">AE58*$AH$6</f>
        <v>276.03149999999999</v>
      </c>
    </row>
    <row r="59" spans="1:34" ht="15" customHeight="1" x14ac:dyDescent="0.25">
      <c r="A59" s="69" t="s">
        <v>14</v>
      </c>
      <c r="B59" s="69" t="s">
        <v>131</v>
      </c>
      <c r="C59" s="69" t="s">
        <v>127</v>
      </c>
      <c r="D59" s="74">
        <v>660000000</v>
      </c>
      <c r="E59" s="77">
        <v>0.11899999999999999</v>
      </c>
      <c r="F59" s="72">
        <v>0.02</v>
      </c>
      <c r="G59" s="73">
        <v>43841</v>
      </c>
      <c r="H59" s="73">
        <v>44207</v>
      </c>
      <c r="I59" s="73">
        <v>44477</v>
      </c>
      <c r="J59" s="74">
        <f t="shared" si="48"/>
        <v>636</v>
      </c>
      <c r="K59" s="74">
        <f t="shared" ref="K59:K64" si="91">I59-H59</f>
        <v>270</v>
      </c>
      <c r="L59" s="74">
        <f t="shared" si="49"/>
        <v>1.7424657534246575</v>
      </c>
      <c r="M59" s="74">
        <f t="shared" si="50"/>
        <v>0.73972602739726023</v>
      </c>
      <c r="N59" s="28">
        <f t="shared" si="51"/>
        <v>142839420.99836981</v>
      </c>
      <c r="O59" s="28">
        <f t="shared" si="52"/>
        <v>9739180.5558193922</v>
      </c>
      <c r="P59" s="87">
        <v>10000</v>
      </c>
      <c r="Q59" s="67"/>
      <c r="R59" s="67">
        <v>812578601.55418921</v>
      </c>
      <c r="S59" s="67">
        <f t="shared" si="66"/>
        <v>812568601.55418921</v>
      </c>
      <c r="T59" s="67"/>
      <c r="U59" s="26">
        <f t="shared" si="79"/>
        <v>500</v>
      </c>
      <c r="V59" s="58">
        <f t="shared" si="80"/>
        <v>103.4755</v>
      </c>
      <c r="W59" s="58">
        <f t="shared" si="81"/>
        <v>103.983</v>
      </c>
      <c r="X59" s="58">
        <f t="shared" si="82"/>
        <v>292.54149999999998</v>
      </c>
      <c r="Y59" s="59">
        <f t="shared" si="10"/>
        <v>0</v>
      </c>
      <c r="Z59" s="60">
        <f t="shared" si="83"/>
        <v>500</v>
      </c>
      <c r="AA59" s="61">
        <f t="shared" si="84"/>
        <v>139.85611700000001</v>
      </c>
      <c r="AB59" s="61">
        <f t="shared" si="85"/>
        <v>185.65932900000001</v>
      </c>
      <c r="AC59" s="61">
        <f t="shared" si="86"/>
        <v>174.48455399999997</v>
      </c>
      <c r="AD59" s="59">
        <f t="shared" si="15"/>
        <v>0</v>
      </c>
      <c r="AE59" s="62">
        <f t="shared" si="87"/>
        <v>500</v>
      </c>
      <c r="AF59" s="63">
        <f t="shared" si="88"/>
        <v>114.38045</v>
      </c>
      <c r="AG59" s="63">
        <f t="shared" si="89"/>
        <v>109.58800000000001</v>
      </c>
      <c r="AH59" s="63">
        <f t="shared" si="90"/>
        <v>276.03149999999999</v>
      </c>
    </row>
    <row r="60" spans="1:34" ht="15" customHeight="1" x14ac:dyDescent="0.25">
      <c r="A60" s="69" t="s">
        <v>15</v>
      </c>
      <c r="B60" s="69" t="s">
        <v>131</v>
      </c>
      <c r="C60" s="69" t="s">
        <v>127</v>
      </c>
      <c r="D60" s="74">
        <v>841000000</v>
      </c>
      <c r="E60" s="77">
        <v>0.11899999999999999</v>
      </c>
      <c r="F60" s="72">
        <v>0.02</v>
      </c>
      <c r="G60" s="73">
        <v>43842</v>
      </c>
      <c r="H60" s="73">
        <v>44208</v>
      </c>
      <c r="I60" s="73">
        <v>44477</v>
      </c>
      <c r="J60" s="74">
        <f t="shared" si="48"/>
        <v>635</v>
      </c>
      <c r="K60" s="74">
        <f t="shared" si="91"/>
        <v>269</v>
      </c>
      <c r="L60" s="74">
        <f t="shared" si="49"/>
        <v>1.7397260273972603</v>
      </c>
      <c r="M60" s="74">
        <f t="shared" si="50"/>
        <v>0.73698630136986298</v>
      </c>
      <c r="N60" s="28">
        <f t="shared" si="51"/>
        <v>181696967.66585863</v>
      </c>
      <c r="O60" s="28">
        <f t="shared" si="52"/>
        <v>12363777.580604315</v>
      </c>
      <c r="P60" s="87">
        <v>10000</v>
      </c>
      <c r="Q60" s="67"/>
      <c r="R60" s="67">
        <v>1035060745.2464629</v>
      </c>
      <c r="S60" s="67">
        <f t="shared" si="66"/>
        <v>1035050745.2464629</v>
      </c>
      <c r="T60" s="67"/>
      <c r="U60" s="26">
        <f t="shared" si="79"/>
        <v>500</v>
      </c>
      <c r="V60" s="58">
        <f t="shared" si="80"/>
        <v>103.4755</v>
      </c>
      <c r="W60" s="58">
        <f t="shared" si="81"/>
        <v>103.983</v>
      </c>
      <c r="X60" s="58">
        <f t="shared" si="82"/>
        <v>292.54149999999998</v>
      </c>
      <c r="Y60" s="59">
        <f t="shared" si="10"/>
        <v>0</v>
      </c>
      <c r="Z60" s="60">
        <f t="shared" si="83"/>
        <v>500</v>
      </c>
      <c r="AA60" s="61">
        <f t="shared" si="84"/>
        <v>139.85611700000001</v>
      </c>
      <c r="AB60" s="61">
        <f t="shared" si="85"/>
        <v>185.65932900000001</v>
      </c>
      <c r="AC60" s="61">
        <f t="shared" si="86"/>
        <v>174.48455399999997</v>
      </c>
      <c r="AD60" s="59">
        <f t="shared" si="15"/>
        <v>0</v>
      </c>
      <c r="AE60" s="62">
        <f t="shared" si="87"/>
        <v>500</v>
      </c>
      <c r="AF60" s="63">
        <f t="shared" si="88"/>
        <v>114.38045</v>
      </c>
      <c r="AG60" s="63">
        <f t="shared" si="89"/>
        <v>109.58800000000001</v>
      </c>
      <c r="AH60" s="63">
        <f t="shared" si="90"/>
        <v>276.03149999999999</v>
      </c>
    </row>
    <row r="61" spans="1:34" ht="15" customHeight="1" x14ac:dyDescent="0.25">
      <c r="A61" s="69" t="s">
        <v>103</v>
      </c>
      <c r="B61" s="69" t="s">
        <v>131</v>
      </c>
      <c r="C61" s="69" t="s">
        <v>127</v>
      </c>
      <c r="D61" s="74">
        <v>1000000000</v>
      </c>
      <c r="E61" s="77">
        <v>0.114</v>
      </c>
      <c r="F61" s="72">
        <v>0.02</v>
      </c>
      <c r="G61" s="73">
        <v>43920</v>
      </c>
      <c r="H61" s="73">
        <v>44285</v>
      </c>
      <c r="I61" s="73">
        <v>44477</v>
      </c>
      <c r="J61" s="74">
        <f t="shared" si="48"/>
        <v>557</v>
      </c>
      <c r="K61" s="74">
        <f t="shared" si="91"/>
        <v>192</v>
      </c>
      <c r="L61" s="74">
        <f t="shared" si="49"/>
        <v>1.526027397260274</v>
      </c>
      <c r="M61" s="74">
        <f t="shared" si="50"/>
        <v>0.52602739726027392</v>
      </c>
      <c r="N61" s="28">
        <f t="shared" si="51"/>
        <v>179093066.99042106</v>
      </c>
      <c r="O61" s="28">
        <f t="shared" si="52"/>
        <v>10471167.4449898</v>
      </c>
      <c r="P61" s="87">
        <v>10000</v>
      </c>
      <c r="Q61" s="67"/>
      <c r="R61" s="67">
        <v>1189564234.435411</v>
      </c>
      <c r="S61" s="67">
        <f t="shared" si="66"/>
        <v>1189554234.435411</v>
      </c>
      <c r="T61" s="67"/>
      <c r="U61" s="26">
        <f t="shared" si="79"/>
        <v>500</v>
      </c>
      <c r="V61" s="58">
        <f t="shared" si="80"/>
        <v>103.4755</v>
      </c>
      <c r="W61" s="58">
        <f t="shared" si="81"/>
        <v>103.983</v>
      </c>
      <c r="X61" s="58">
        <f t="shared" si="82"/>
        <v>292.54149999999998</v>
      </c>
      <c r="Y61" s="59">
        <f t="shared" si="10"/>
        <v>0</v>
      </c>
      <c r="Z61" s="60">
        <f t="shared" si="83"/>
        <v>500</v>
      </c>
      <c r="AA61" s="61">
        <f t="shared" si="84"/>
        <v>139.85611700000001</v>
      </c>
      <c r="AB61" s="61">
        <f t="shared" si="85"/>
        <v>185.65932900000001</v>
      </c>
      <c r="AC61" s="61">
        <f t="shared" si="86"/>
        <v>174.48455399999997</v>
      </c>
      <c r="AD61" s="59">
        <f t="shared" si="15"/>
        <v>0</v>
      </c>
      <c r="AE61" s="62">
        <f t="shared" si="87"/>
        <v>500</v>
      </c>
      <c r="AF61" s="63">
        <f t="shared" si="88"/>
        <v>114.38045</v>
      </c>
      <c r="AG61" s="63">
        <f t="shared" si="89"/>
        <v>109.58800000000001</v>
      </c>
      <c r="AH61" s="63">
        <f t="shared" si="90"/>
        <v>276.03149999999999</v>
      </c>
    </row>
    <row r="62" spans="1:34" ht="15" customHeight="1" x14ac:dyDescent="0.25">
      <c r="A62" s="69" t="s">
        <v>32</v>
      </c>
      <c r="B62" s="69" t="s">
        <v>131</v>
      </c>
      <c r="C62" s="69" t="s">
        <v>127</v>
      </c>
      <c r="D62" s="74">
        <v>113000000</v>
      </c>
      <c r="E62" s="77">
        <v>0.115</v>
      </c>
      <c r="F62" s="72">
        <v>0.02</v>
      </c>
      <c r="G62" s="73">
        <v>43983</v>
      </c>
      <c r="H62" s="73">
        <v>44348</v>
      </c>
      <c r="I62" s="73">
        <v>44477</v>
      </c>
      <c r="J62" s="74">
        <f t="shared" si="48"/>
        <v>494</v>
      </c>
      <c r="K62" s="74">
        <f t="shared" si="91"/>
        <v>129</v>
      </c>
      <c r="L62" s="74">
        <f t="shared" si="49"/>
        <v>1.3534246575342466</v>
      </c>
      <c r="M62" s="74">
        <f t="shared" si="50"/>
        <v>0.35342465753424657</v>
      </c>
      <c r="N62" s="28">
        <f t="shared" si="51"/>
        <v>17936707.082232773</v>
      </c>
      <c r="O62" s="28">
        <f t="shared" si="52"/>
        <v>793631.22358332574</v>
      </c>
      <c r="P62" s="87">
        <v>10000</v>
      </c>
      <c r="Q62" s="67"/>
      <c r="R62" s="67">
        <v>131730338.3058161</v>
      </c>
      <c r="S62" s="67">
        <f t="shared" si="66"/>
        <v>131720338.3058161</v>
      </c>
      <c r="T62" s="67"/>
      <c r="U62" s="26">
        <f t="shared" si="79"/>
        <v>500</v>
      </c>
      <c r="V62" s="58">
        <f t="shared" si="80"/>
        <v>103.4755</v>
      </c>
      <c r="W62" s="58">
        <f t="shared" si="81"/>
        <v>103.983</v>
      </c>
      <c r="X62" s="58">
        <f t="shared" si="82"/>
        <v>292.54149999999998</v>
      </c>
      <c r="Y62" s="59">
        <f t="shared" si="10"/>
        <v>0</v>
      </c>
      <c r="Z62" s="60">
        <f t="shared" si="83"/>
        <v>500</v>
      </c>
      <c r="AA62" s="61">
        <f t="shared" si="84"/>
        <v>139.85611700000001</v>
      </c>
      <c r="AB62" s="61">
        <f t="shared" si="85"/>
        <v>185.65932900000001</v>
      </c>
      <c r="AC62" s="61">
        <f t="shared" si="86"/>
        <v>174.48455399999997</v>
      </c>
      <c r="AD62" s="59">
        <f t="shared" si="15"/>
        <v>0</v>
      </c>
      <c r="AE62" s="62">
        <f t="shared" si="87"/>
        <v>500</v>
      </c>
      <c r="AF62" s="63">
        <f t="shared" si="88"/>
        <v>114.38045</v>
      </c>
      <c r="AG62" s="63">
        <f t="shared" si="89"/>
        <v>109.58800000000001</v>
      </c>
      <c r="AH62" s="63">
        <f t="shared" si="90"/>
        <v>276.03149999999999</v>
      </c>
    </row>
    <row r="63" spans="1:34" ht="15" customHeight="1" x14ac:dyDescent="0.25">
      <c r="A63" s="69" t="s">
        <v>33</v>
      </c>
      <c r="B63" s="69" t="s">
        <v>131</v>
      </c>
      <c r="C63" s="69" t="s">
        <v>127</v>
      </c>
      <c r="D63" s="74">
        <v>120600000</v>
      </c>
      <c r="E63" s="77">
        <v>0.115</v>
      </c>
      <c r="F63" s="72">
        <v>0.02</v>
      </c>
      <c r="G63" s="73">
        <v>44043</v>
      </c>
      <c r="H63" s="73">
        <v>44408</v>
      </c>
      <c r="I63" s="73">
        <v>44477</v>
      </c>
      <c r="J63" s="74">
        <f t="shared" si="48"/>
        <v>434</v>
      </c>
      <c r="K63" s="74">
        <f t="shared" si="91"/>
        <v>69</v>
      </c>
      <c r="L63" s="74">
        <f t="shared" si="49"/>
        <v>1.189041095890411</v>
      </c>
      <c r="M63" s="74">
        <f t="shared" si="50"/>
        <v>0.18904109589041096</v>
      </c>
      <c r="N63" s="28">
        <f t="shared" si="51"/>
        <v>16664764.064562798</v>
      </c>
      <c r="O63" s="28">
        <f t="shared" si="52"/>
        <v>452313.44189627469</v>
      </c>
      <c r="P63" s="87">
        <v>10000</v>
      </c>
      <c r="Q63" s="67"/>
      <c r="R63" s="67">
        <v>137717077.50645906</v>
      </c>
      <c r="S63" s="67">
        <f t="shared" si="66"/>
        <v>137707077.50645906</v>
      </c>
      <c r="T63" s="67"/>
      <c r="U63" s="26">
        <f t="shared" si="79"/>
        <v>500</v>
      </c>
      <c r="V63" s="58">
        <f t="shared" si="80"/>
        <v>103.4755</v>
      </c>
      <c r="W63" s="58">
        <f t="shared" si="81"/>
        <v>103.983</v>
      </c>
      <c r="X63" s="58">
        <f t="shared" si="82"/>
        <v>292.54149999999998</v>
      </c>
      <c r="Y63" s="59">
        <f t="shared" si="10"/>
        <v>0</v>
      </c>
      <c r="Z63" s="60">
        <f t="shared" si="83"/>
        <v>500</v>
      </c>
      <c r="AA63" s="61">
        <f t="shared" si="84"/>
        <v>139.85611700000001</v>
      </c>
      <c r="AB63" s="61">
        <f t="shared" si="85"/>
        <v>185.65932900000001</v>
      </c>
      <c r="AC63" s="61">
        <f t="shared" si="86"/>
        <v>174.48455399999997</v>
      </c>
      <c r="AD63" s="59">
        <f t="shared" si="15"/>
        <v>0</v>
      </c>
      <c r="AE63" s="62">
        <f t="shared" si="87"/>
        <v>500</v>
      </c>
      <c r="AF63" s="63">
        <f t="shared" si="88"/>
        <v>114.38045</v>
      </c>
      <c r="AG63" s="63">
        <f t="shared" si="89"/>
        <v>109.58800000000001</v>
      </c>
      <c r="AH63" s="63">
        <f t="shared" si="90"/>
        <v>276.03149999999999</v>
      </c>
    </row>
    <row r="64" spans="1:34" ht="15" customHeight="1" x14ac:dyDescent="0.25">
      <c r="A64" s="69" t="s">
        <v>9</v>
      </c>
      <c r="B64" s="69" t="s">
        <v>131</v>
      </c>
      <c r="C64" s="69" t="s">
        <v>127</v>
      </c>
      <c r="D64" s="74">
        <v>289000000</v>
      </c>
      <c r="E64" s="77">
        <v>0.11700000000000001</v>
      </c>
      <c r="F64" s="72">
        <v>0.02</v>
      </c>
      <c r="G64" s="73">
        <v>44102</v>
      </c>
      <c r="H64" s="73">
        <v>44467</v>
      </c>
      <c r="I64" s="73">
        <v>44477</v>
      </c>
      <c r="J64" s="74">
        <f t="shared" si="48"/>
        <v>375</v>
      </c>
      <c r="K64" s="74">
        <f t="shared" si="91"/>
        <v>10</v>
      </c>
      <c r="L64" s="74">
        <f t="shared" si="49"/>
        <v>1.0273972602739727</v>
      </c>
      <c r="M64" s="74">
        <f t="shared" si="50"/>
        <v>2.7397260273972601E-2</v>
      </c>
      <c r="N64" s="28">
        <f t="shared" si="51"/>
        <v>34793063.781322896</v>
      </c>
      <c r="O64" s="28">
        <f t="shared" si="52"/>
        <v>156835.94602936506</v>
      </c>
      <c r="P64" s="87">
        <v>10000</v>
      </c>
      <c r="Q64" s="67"/>
      <c r="R64" s="67">
        <v>323949899.72735226</v>
      </c>
      <c r="S64" s="67">
        <f t="shared" si="66"/>
        <v>323939899.72735226</v>
      </c>
      <c r="T64" s="67"/>
      <c r="U64" s="26">
        <f t="shared" si="79"/>
        <v>500</v>
      </c>
      <c r="V64" s="58">
        <f t="shared" si="80"/>
        <v>103.4755</v>
      </c>
      <c r="W64" s="58">
        <f t="shared" si="81"/>
        <v>103.983</v>
      </c>
      <c r="X64" s="58">
        <f t="shared" si="82"/>
        <v>292.54149999999998</v>
      </c>
      <c r="Y64" s="59">
        <f t="shared" si="10"/>
        <v>0</v>
      </c>
      <c r="Z64" s="60">
        <f t="shared" si="83"/>
        <v>500</v>
      </c>
      <c r="AA64" s="61">
        <f t="shared" si="84"/>
        <v>139.85611700000001</v>
      </c>
      <c r="AB64" s="61">
        <f t="shared" si="85"/>
        <v>185.65932900000001</v>
      </c>
      <c r="AC64" s="61">
        <f t="shared" si="86"/>
        <v>174.48455399999997</v>
      </c>
      <c r="AD64" s="59">
        <f t="shared" si="15"/>
        <v>0</v>
      </c>
      <c r="AE64" s="62">
        <f t="shared" si="87"/>
        <v>500</v>
      </c>
      <c r="AF64" s="63">
        <f t="shared" si="88"/>
        <v>114.38045</v>
      </c>
      <c r="AG64" s="63">
        <f t="shared" si="89"/>
        <v>109.58800000000001</v>
      </c>
      <c r="AH64" s="63">
        <f t="shared" si="90"/>
        <v>276.03149999999999</v>
      </c>
    </row>
    <row r="65" spans="1:34" ht="15" customHeight="1" x14ac:dyDescent="0.25">
      <c r="A65" s="69" t="s">
        <v>10</v>
      </c>
      <c r="B65" s="69" t="s">
        <v>131</v>
      </c>
      <c r="C65" s="69" t="s">
        <v>127</v>
      </c>
      <c r="D65" s="74">
        <v>106000000</v>
      </c>
      <c r="E65" s="77">
        <v>0.11700000000000001</v>
      </c>
      <c r="F65" s="72">
        <v>0.02</v>
      </c>
      <c r="G65" s="73">
        <v>44122</v>
      </c>
      <c r="H65" s="73">
        <v>44487</v>
      </c>
      <c r="I65" s="73">
        <v>44477</v>
      </c>
      <c r="J65" s="74">
        <f t="shared" si="48"/>
        <v>355</v>
      </c>
      <c r="K65" s="74">
        <v>0</v>
      </c>
      <c r="L65" s="74">
        <f t="shared" si="49"/>
        <v>0.9726027397260274</v>
      </c>
      <c r="M65" s="74">
        <f t="shared" si="50"/>
        <v>0</v>
      </c>
      <c r="N65" s="28">
        <f t="shared" si="51"/>
        <v>12043618.29014793</v>
      </c>
      <c r="O65" s="28">
        <f t="shared" si="52"/>
        <v>0</v>
      </c>
      <c r="P65" s="87">
        <v>10000</v>
      </c>
      <c r="Q65" s="67"/>
      <c r="R65" s="67">
        <v>118043618.29014793</v>
      </c>
      <c r="S65" s="67">
        <f t="shared" si="66"/>
        <v>118033618.29014793</v>
      </c>
      <c r="T65" s="67"/>
      <c r="U65" s="26">
        <f t="shared" si="79"/>
        <v>500</v>
      </c>
      <c r="V65" s="58">
        <f t="shared" si="80"/>
        <v>103.4755</v>
      </c>
      <c r="W65" s="58">
        <f t="shared" si="81"/>
        <v>103.983</v>
      </c>
      <c r="X65" s="58">
        <f t="shared" si="82"/>
        <v>292.54149999999998</v>
      </c>
      <c r="Y65" s="59">
        <f t="shared" si="10"/>
        <v>0</v>
      </c>
      <c r="Z65" s="60">
        <f t="shared" si="83"/>
        <v>500</v>
      </c>
      <c r="AA65" s="61">
        <f t="shared" si="84"/>
        <v>139.85611700000001</v>
      </c>
      <c r="AB65" s="61">
        <f t="shared" si="85"/>
        <v>185.65932900000001</v>
      </c>
      <c r="AC65" s="61">
        <f t="shared" si="86"/>
        <v>174.48455399999997</v>
      </c>
      <c r="AD65" s="59">
        <f t="shared" si="15"/>
        <v>0</v>
      </c>
      <c r="AE65" s="62">
        <f t="shared" si="87"/>
        <v>500</v>
      </c>
      <c r="AF65" s="63">
        <f t="shared" si="88"/>
        <v>114.38045</v>
      </c>
      <c r="AG65" s="63">
        <f t="shared" si="89"/>
        <v>109.58800000000001</v>
      </c>
      <c r="AH65" s="63">
        <f t="shared" si="90"/>
        <v>276.03149999999999</v>
      </c>
    </row>
    <row r="66" spans="1:34" ht="15" customHeight="1" x14ac:dyDescent="0.25">
      <c r="A66" s="69" t="s">
        <v>11</v>
      </c>
      <c r="B66" s="69" t="s">
        <v>131</v>
      </c>
      <c r="C66" s="69" t="s">
        <v>127</v>
      </c>
      <c r="D66" s="74">
        <v>49000000</v>
      </c>
      <c r="E66" s="77">
        <v>0.11700000000000001</v>
      </c>
      <c r="F66" s="72">
        <v>0.02</v>
      </c>
      <c r="G66" s="73">
        <v>44135</v>
      </c>
      <c r="H66" s="73">
        <v>44500</v>
      </c>
      <c r="I66" s="73">
        <v>44477</v>
      </c>
      <c r="J66" s="74">
        <f t="shared" si="48"/>
        <v>342</v>
      </c>
      <c r="K66" s="74">
        <v>0</v>
      </c>
      <c r="L66" s="74">
        <f t="shared" si="49"/>
        <v>0.93698630136986305</v>
      </c>
      <c r="M66" s="74">
        <f t="shared" si="50"/>
        <v>0</v>
      </c>
      <c r="N66" s="28">
        <f t="shared" si="51"/>
        <v>5352715.2937792465</v>
      </c>
      <c r="O66" s="28">
        <f t="shared" si="52"/>
        <v>0</v>
      </c>
      <c r="P66" s="87">
        <v>10000</v>
      </c>
      <c r="Q66" s="67"/>
      <c r="R66" s="67">
        <v>54352715.293779247</v>
      </c>
      <c r="S66" s="67">
        <f t="shared" si="66"/>
        <v>54342715.293779247</v>
      </c>
      <c r="T66" s="67"/>
      <c r="U66" s="26">
        <f t="shared" si="79"/>
        <v>500</v>
      </c>
      <c r="V66" s="58">
        <f t="shared" si="80"/>
        <v>103.4755</v>
      </c>
      <c r="W66" s="58">
        <f t="shared" si="81"/>
        <v>103.983</v>
      </c>
      <c r="X66" s="58">
        <f t="shared" si="82"/>
        <v>292.54149999999998</v>
      </c>
      <c r="Y66" s="59">
        <f t="shared" si="10"/>
        <v>0</v>
      </c>
      <c r="Z66" s="60">
        <f t="shared" si="83"/>
        <v>500</v>
      </c>
      <c r="AA66" s="61">
        <f t="shared" si="84"/>
        <v>139.85611700000001</v>
      </c>
      <c r="AB66" s="61">
        <f t="shared" si="85"/>
        <v>185.65932900000001</v>
      </c>
      <c r="AC66" s="61">
        <f t="shared" si="86"/>
        <v>174.48455399999997</v>
      </c>
      <c r="AD66" s="59">
        <f t="shared" si="15"/>
        <v>0</v>
      </c>
      <c r="AE66" s="62">
        <f t="shared" si="87"/>
        <v>500</v>
      </c>
      <c r="AF66" s="63">
        <f t="shared" si="88"/>
        <v>114.38045</v>
      </c>
      <c r="AG66" s="63">
        <f t="shared" si="89"/>
        <v>109.58800000000001</v>
      </c>
      <c r="AH66" s="63">
        <f t="shared" si="90"/>
        <v>276.03149999999999</v>
      </c>
    </row>
    <row r="67" spans="1:34" ht="15" customHeight="1" x14ac:dyDescent="0.25">
      <c r="A67" s="69" t="s">
        <v>77</v>
      </c>
      <c r="B67" s="69" t="s">
        <v>131</v>
      </c>
      <c r="C67" s="69" t="s">
        <v>127</v>
      </c>
      <c r="D67" s="74">
        <v>25000000</v>
      </c>
      <c r="E67" s="77">
        <v>0.11700000000000001</v>
      </c>
      <c r="F67" s="72">
        <v>0.02</v>
      </c>
      <c r="G67" s="73">
        <v>43846</v>
      </c>
      <c r="H67" s="73">
        <v>44212</v>
      </c>
      <c r="I67" s="73">
        <v>44477</v>
      </c>
      <c r="J67" s="74">
        <f t="shared" si="48"/>
        <v>631</v>
      </c>
      <c r="K67" s="74">
        <f t="shared" ref="K67:K76" si="92">I67-H67</f>
        <v>265</v>
      </c>
      <c r="L67" s="74">
        <f t="shared" si="49"/>
        <v>1.7287671232876711</v>
      </c>
      <c r="M67" s="74">
        <f t="shared" si="50"/>
        <v>0.72602739726027399</v>
      </c>
      <c r="N67" s="28">
        <f t="shared" si="51"/>
        <v>5270023.2494054362</v>
      </c>
      <c r="O67" s="28">
        <f t="shared" si="52"/>
        <v>362027.49268295243</v>
      </c>
      <c r="P67" s="87">
        <v>10000</v>
      </c>
      <c r="Q67" s="67"/>
      <c r="R67" s="67">
        <v>30632050.742088389</v>
      </c>
      <c r="S67" s="67">
        <f t="shared" si="66"/>
        <v>30622050.742088389</v>
      </c>
      <c r="T67" s="67"/>
      <c r="U67" s="26">
        <f t="shared" si="79"/>
        <v>500</v>
      </c>
      <c r="V67" s="58">
        <f t="shared" si="80"/>
        <v>103.4755</v>
      </c>
      <c r="W67" s="58">
        <f t="shared" si="81"/>
        <v>103.983</v>
      </c>
      <c r="X67" s="58">
        <f t="shared" si="82"/>
        <v>292.54149999999998</v>
      </c>
      <c r="Y67" s="59">
        <f t="shared" si="10"/>
        <v>0</v>
      </c>
      <c r="Z67" s="60">
        <f t="shared" si="83"/>
        <v>500</v>
      </c>
      <c r="AA67" s="61">
        <f t="shared" si="84"/>
        <v>139.85611700000001</v>
      </c>
      <c r="AB67" s="61">
        <f t="shared" si="85"/>
        <v>185.65932900000001</v>
      </c>
      <c r="AC67" s="61">
        <f t="shared" si="86"/>
        <v>174.48455399999997</v>
      </c>
      <c r="AD67" s="59">
        <f t="shared" si="15"/>
        <v>0</v>
      </c>
      <c r="AE67" s="62">
        <f t="shared" si="87"/>
        <v>500</v>
      </c>
      <c r="AF67" s="63">
        <f t="shared" si="88"/>
        <v>114.38045</v>
      </c>
      <c r="AG67" s="63">
        <f t="shared" si="89"/>
        <v>109.58800000000001</v>
      </c>
      <c r="AH67" s="63">
        <f t="shared" si="90"/>
        <v>276.03149999999999</v>
      </c>
    </row>
    <row r="68" spans="1:34" ht="15" customHeight="1" x14ac:dyDescent="0.25">
      <c r="A68" s="69" t="s">
        <v>78</v>
      </c>
      <c r="B68" s="69" t="s">
        <v>131</v>
      </c>
      <c r="C68" s="69" t="s">
        <v>127</v>
      </c>
      <c r="D68" s="74">
        <v>700000000</v>
      </c>
      <c r="E68" s="77">
        <v>0.11849999999999999</v>
      </c>
      <c r="F68" s="72">
        <v>0.02</v>
      </c>
      <c r="G68" s="73">
        <v>43846</v>
      </c>
      <c r="H68" s="73">
        <v>44212</v>
      </c>
      <c r="I68" s="73">
        <v>44477</v>
      </c>
      <c r="J68" s="74">
        <f t="shared" si="48"/>
        <v>631</v>
      </c>
      <c r="K68" s="74">
        <f t="shared" si="92"/>
        <v>265</v>
      </c>
      <c r="L68" s="74">
        <f t="shared" si="49"/>
        <v>1.7287671232876711</v>
      </c>
      <c r="M68" s="74">
        <f t="shared" si="50"/>
        <v>0.72602739726027399</v>
      </c>
      <c r="N68" s="28">
        <f t="shared" si="51"/>
        <v>149529252.42912114</v>
      </c>
      <c r="O68" s="28">
        <f t="shared" si="52"/>
        <v>10136769.795122743</v>
      </c>
      <c r="P68" s="87">
        <v>10000</v>
      </c>
      <c r="Q68" s="67"/>
      <c r="R68" s="67">
        <v>859666022.22424388</v>
      </c>
      <c r="S68" s="67">
        <f t="shared" si="66"/>
        <v>859656022.22424388</v>
      </c>
      <c r="T68" s="67"/>
      <c r="U68" s="26">
        <f t="shared" si="79"/>
        <v>500</v>
      </c>
      <c r="V68" s="58">
        <f t="shared" si="80"/>
        <v>103.4755</v>
      </c>
      <c r="W68" s="58">
        <f t="shared" si="81"/>
        <v>103.983</v>
      </c>
      <c r="X68" s="58">
        <f t="shared" si="82"/>
        <v>292.54149999999998</v>
      </c>
      <c r="Y68" s="59">
        <f t="shared" si="10"/>
        <v>0</v>
      </c>
      <c r="Z68" s="60">
        <f t="shared" si="83"/>
        <v>500</v>
      </c>
      <c r="AA68" s="61">
        <f t="shared" si="84"/>
        <v>139.85611700000001</v>
      </c>
      <c r="AB68" s="61">
        <f t="shared" si="85"/>
        <v>185.65932900000001</v>
      </c>
      <c r="AC68" s="61">
        <f t="shared" si="86"/>
        <v>174.48455399999997</v>
      </c>
      <c r="AD68" s="59">
        <f t="shared" si="15"/>
        <v>0</v>
      </c>
      <c r="AE68" s="62">
        <f t="shared" si="87"/>
        <v>500</v>
      </c>
      <c r="AF68" s="63">
        <f t="shared" si="88"/>
        <v>114.38045</v>
      </c>
      <c r="AG68" s="63">
        <f t="shared" si="89"/>
        <v>109.58800000000001</v>
      </c>
      <c r="AH68" s="63">
        <f t="shared" si="90"/>
        <v>276.03149999999999</v>
      </c>
    </row>
    <row r="69" spans="1:34" ht="15" customHeight="1" x14ac:dyDescent="0.25">
      <c r="A69" s="69" t="s">
        <v>79</v>
      </c>
      <c r="B69" s="69" t="s">
        <v>131</v>
      </c>
      <c r="C69" s="69" t="s">
        <v>127</v>
      </c>
      <c r="D69" s="74">
        <v>607000000</v>
      </c>
      <c r="E69" s="77">
        <v>0.11799999999999999</v>
      </c>
      <c r="F69" s="72">
        <v>0.02</v>
      </c>
      <c r="G69" s="73">
        <v>43854</v>
      </c>
      <c r="H69" s="73">
        <v>44220</v>
      </c>
      <c r="I69" s="73">
        <v>44477</v>
      </c>
      <c r="J69" s="74">
        <f t="shared" si="48"/>
        <v>623</v>
      </c>
      <c r="K69" s="74">
        <f t="shared" si="92"/>
        <v>257</v>
      </c>
      <c r="L69" s="74">
        <f t="shared" si="49"/>
        <v>1.7068493150684931</v>
      </c>
      <c r="M69" s="74">
        <f t="shared" si="50"/>
        <v>0.70410958904109588</v>
      </c>
      <c r="N69" s="28">
        <f t="shared" si="51"/>
        <v>127296655.76059568</v>
      </c>
      <c r="O69" s="28">
        <f t="shared" si="52"/>
        <v>8522814.0549012423</v>
      </c>
      <c r="P69" s="87">
        <v>10000</v>
      </c>
      <c r="Q69" s="67"/>
      <c r="R69" s="67">
        <v>742819469.81549692</v>
      </c>
      <c r="S69" s="67">
        <f t="shared" si="66"/>
        <v>742809469.81549692</v>
      </c>
      <c r="T69" s="67"/>
      <c r="U69" s="26">
        <f t="shared" si="79"/>
        <v>500</v>
      </c>
      <c r="V69" s="58">
        <f t="shared" si="80"/>
        <v>103.4755</v>
      </c>
      <c r="W69" s="58">
        <f t="shared" si="81"/>
        <v>103.983</v>
      </c>
      <c r="X69" s="58">
        <f t="shared" si="82"/>
        <v>292.54149999999998</v>
      </c>
      <c r="Y69" s="59">
        <f t="shared" si="10"/>
        <v>0</v>
      </c>
      <c r="Z69" s="60">
        <f t="shared" si="83"/>
        <v>500</v>
      </c>
      <c r="AA69" s="61">
        <f t="shared" si="84"/>
        <v>139.85611700000001</v>
      </c>
      <c r="AB69" s="61">
        <f t="shared" si="85"/>
        <v>185.65932900000001</v>
      </c>
      <c r="AC69" s="61">
        <f t="shared" si="86"/>
        <v>174.48455399999997</v>
      </c>
      <c r="AD69" s="59">
        <f t="shared" si="15"/>
        <v>0</v>
      </c>
      <c r="AE69" s="62">
        <f t="shared" si="87"/>
        <v>500</v>
      </c>
      <c r="AF69" s="63">
        <f t="shared" si="88"/>
        <v>114.38045</v>
      </c>
      <c r="AG69" s="63">
        <f t="shared" si="89"/>
        <v>109.58800000000001</v>
      </c>
      <c r="AH69" s="63">
        <f t="shared" si="90"/>
        <v>276.03149999999999</v>
      </c>
    </row>
    <row r="70" spans="1:34" ht="15" customHeight="1" x14ac:dyDescent="0.25">
      <c r="A70" s="69" t="s">
        <v>80</v>
      </c>
      <c r="B70" s="69" t="s">
        <v>131</v>
      </c>
      <c r="C70" s="69" t="s">
        <v>127</v>
      </c>
      <c r="D70" s="74">
        <v>70000000</v>
      </c>
      <c r="E70" s="77">
        <v>0.11799999999999999</v>
      </c>
      <c r="F70" s="72">
        <v>0.02</v>
      </c>
      <c r="G70" s="73">
        <v>43858</v>
      </c>
      <c r="H70" s="73">
        <v>44224</v>
      </c>
      <c r="I70" s="73">
        <v>44477</v>
      </c>
      <c r="J70" s="74">
        <f t="shared" si="48"/>
        <v>619</v>
      </c>
      <c r="K70" s="74">
        <f t="shared" si="92"/>
        <v>253</v>
      </c>
      <c r="L70" s="74">
        <f t="shared" si="49"/>
        <v>1.6958904109589041</v>
      </c>
      <c r="M70" s="74">
        <f t="shared" si="50"/>
        <v>0.69315068493150689</v>
      </c>
      <c r="N70" s="28">
        <f t="shared" si="51"/>
        <v>14576562.555937231</v>
      </c>
      <c r="O70" s="28">
        <f t="shared" si="52"/>
        <v>967458.90689194202</v>
      </c>
      <c r="P70" s="87">
        <v>10000</v>
      </c>
      <c r="Q70" s="67"/>
      <c r="R70" s="67">
        <v>85544021.462829173</v>
      </c>
      <c r="S70" s="67">
        <f t="shared" si="66"/>
        <v>85534021.462829173</v>
      </c>
      <c r="T70" s="67"/>
      <c r="U70" s="26">
        <f t="shared" si="79"/>
        <v>500</v>
      </c>
      <c r="V70" s="58">
        <f t="shared" si="80"/>
        <v>103.4755</v>
      </c>
      <c r="W70" s="58">
        <f t="shared" si="81"/>
        <v>103.983</v>
      </c>
      <c r="X70" s="58">
        <f t="shared" si="82"/>
        <v>292.54149999999998</v>
      </c>
      <c r="Y70" s="59">
        <f t="shared" si="10"/>
        <v>0</v>
      </c>
      <c r="Z70" s="60">
        <f t="shared" si="83"/>
        <v>500</v>
      </c>
      <c r="AA70" s="61">
        <f t="shared" si="84"/>
        <v>139.85611700000001</v>
      </c>
      <c r="AB70" s="61">
        <f t="shared" si="85"/>
        <v>185.65932900000001</v>
      </c>
      <c r="AC70" s="61">
        <f t="shared" si="86"/>
        <v>174.48455399999997</v>
      </c>
      <c r="AD70" s="59">
        <f t="shared" si="15"/>
        <v>0</v>
      </c>
      <c r="AE70" s="62">
        <f t="shared" si="87"/>
        <v>500</v>
      </c>
      <c r="AF70" s="63">
        <f t="shared" si="88"/>
        <v>114.38045</v>
      </c>
      <c r="AG70" s="63">
        <f t="shared" si="89"/>
        <v>109.58800000000001</v>
      </c>
      <c r="AH70" s="63">
        <f t="shared" si="90"/>
        <v>276.03149999999999</v>
      </c>
    </row>
    <row r="71" spans="1:34" ht="15" customHeight="1" x14ac:dyDescent="0.25">
      <c r="A71" s="69" t="s">
        <v>81</v>
      </c>
      <c r="B71" s="69" t="s">
        <v>131</v>
      </c>
      <c r="C71" s="69" t="s">
        <v>127</v>
      </c>
      <c r="D71" s="74">
        <v>175000000</v>
      </c>
      <c r="E71" s="77">
        <v>0.1125</v>
      </c>
      <c r="F71" s="72">
        <v>0.02</v>
      </c>
      <c r="G71" s="73">
        <v>43892</v>
      </c>
      <c r="H71" s="73">
        <v>44256</v>
      </c>
      <c r="I71" s="73">
        <v>44477</v>
      </c>
      <c r="J71" s="74">
        <f t="shared" si="48"/>
        <v>585</v>
      </c>
      <c r="K71" s="74">
        <f t="shared" si="92"/>
        <v>221</v>
      </c>
      <c r="L71" s="74">
        <f t="shared" si="49"/>
        <v>1.6027397260273972</v>
      </c>
      <c r="M71" s="74">
        <f t="shared" si="50"/>
        <v>0.60547945205479448</v>
      </c>
      <c r="N71" s="28">
        <f t="shared" si="51"/>
        <v>32608403.857725978</v>
      </c>
      <c r="O71" s="28">
        <f t="shared" si="52"/>
        <v>2110894.2978627384</v>
      </c>
      <c r="P71" s="87">
        <v>10000</v>
      </c>
      <c r="Q71" s="67"/>
      <c r="R71" s="67">
        <v>209719298.15558872</v>
      </c>
      <c r="S71" s="67">
        <f t="shared" si="66"/>
        <v>209709298.15558872</v>
      </c>
      <c r="T71" s="67"/>
      <c r="U71" s="26">
        <f t="shared" si="79"/>
        <v>500</v>
      </c>
      <c r="V71" s="58">
        <f t="shared" si="80"/>
        <v>103.4755</v>
      </c>
      <c r="W71" s="58">
        <f t="shared" si="81"/>
        <v>103.983</v>
      </c>
      <c r="X71" s="58">
        <f t="shared" si="82"/>
        <v>292.54149999999998</v>
      </c>
      <c r="Y71" s="59">
        <f t="shared" si="10"/>
        <v>0</v>
      </c>
      <c r="Z71" s="60">
        <f t="shared" si="83"/>
        <v>500</v>
      </c>
      <c r="AA71" s="61">
        <f t="shared" si="84"/>
        <v>139.85611700000001</v>
      </c>
      <c r="AB71" s="61">
        <f t="shared" si="85"/>
        <v>185.65932900000001</v>
      </c>
      <c r="AC71" s="61">
        <f t="shared" si="86"/>
        <v>174.48455399999997</v>
      </c>
      <c r="AD71" s="59">
        <f t="shared" si="15"/>
        <v>0</v>
      </c>
      <c r="AE71" s="62">
        <f t="shared" si="87"/>
        <v>500</v>
      </c>
      <c r="AF71" s="63">
        <f t="shared" si="88"/>
        <v>114.38045</v>
      </c>
      <c r="AG71" s="63">
        <f t="shared" si="89"/>
        <v>109.58800000000001</v>
      </c>
      <c r="AH71" s="63">
        <f t="shared" si="90"/>
        <v>276.03149999999999</v>
      </c>
    </row>
    <row r="72" spans="1:34" ht="15" customHeight="1" x14ac:dyDescent="0.25">
      <c r="A72" s="69" t="s">
        <v>82</v>
      </c>
      <c r="B72" s="69" t="s">
        <v>131</v>
      </c>
      <c r="C72" s="69" t="s">
        <v>127</v>
      </c>
      <c r="D72" s="74">
        <v>165000000</v>
      </c>
      <c r="E72" s="77">
        <v>0.1125</v>
      </c>
      <c r="F72" s="72">
        <v>0.02</v>
      </c>
      <c r="G72" s="73">
        <v>43918</v>
      </c>
      <c r="H72" s="73">
        <v>44283</v>
      </c>
      <c r="I72" s="73">
        <v>44477</v>
      </c>
      <c r="J72" s="74">
        <f t="shared" ref="J72:J103" si="93">I72-G72</f>
        <v>559</v>
      </c>
      <c r="K72" s="74">
        <f t="shared" si="92"/>
        <v>194</v>
      </c>
      <c r="L72" s="74">
        <f t="shared" ref="L72:L103" si="94">J72/365</f>
        <v>1.5315068493150685</v>
      </c>
      <c r="M72" s="74">
        <f t="shared" ref="M72:M103" si="95">K72/365</f>
        <v>0.53150684931506853</v>
      </c>
      <c r="N72" s="28">
        <f t="shared" si="51"/>
        <v>29264185.449011028</v>
      </c>
      <c r="O72" s="28">
        <f t="shared" si="52"/>
        <v>1745834.8283165097</v>
      </c>
      <c r="P72" s="87">
        <v>10000</v>
      </c>
      <c r="Q72" s="67"/>
      <c r="R72" s="67">
        <v>196010020.27732754</v>
      </c>
      <c r="S72" s="67">
        <f t="shared" si="66"/>
        <v>196000020.27732754</v>
      </c>
      <c r="T72" s="67"/>
      <c r="U72" s="26">
        <f t="shared" si="79"/>
        <v>500</v>
      </c>
      <c r="V72" s="58">
        <f t="shared" si="80"/>
        <v>103.4755</v>
      </c>
      <c r="W72" s="58">
        <f t="shared" si="81"/>
        <v>103.983</v>
      </c>
      <c r="X72" s="58">
        <f t="shared" si="82"/>
        <v>292.54149999999998</v>
      </c>
      <c r="Y72" s="59">
        <f t="shared" si="10"/>
        <v>0</v>
      </c>
      <c r="Z72" s="60">
        <f t="shared" si="83"/>
        <v>500</v>
      </c>
      <c r="AA72" s="61">
        <f t="shared" si="84"/>
        <v>139.85611700000001</v>
      </c>
      <c r="AB72" s="61">
        <f t="shared" si="85"/>
        <v>185.65932900000001</v>
      </c>
      <c r="AC72" s="61">
        <f t="shared" si="86"/>
        <v>174.48455399999997</v>
      </c>
      <c r="AD72" s="59">
        <f t="shared" si="15"/>
        <v>0</v>
      </c>
      <c r="AE72" s="62">
        <f t="shared" si="87"/>
        <v>500</v>
      </c>
      <c r="AF72" s="63">
        <f t="shared" si="88"/>
        <v>114.38045</v>
      </c>
      <c r="AG72" s="63">
        <f t="shared" si="89"/>
        <v>109.58800000000001</v>
      </c>
      <c r="AH72" s="63">
        <f t="shared" si="90"/>
        <v>276.03149999999999</v>
      </c>
    </row>
    <row r="73" spans="1:34" ht="15" customHeight="1" x14ac:dyDescent="0.25">
      <c r="A73" s="69" t="s">
        <v>48</v>
      </c>
      <c r="B73" s="69" t="s">
        <v>131</v>
      </c>
      <c r="C73" s="69" t="s">
        <v>127</v>
      </c>
      <c r="D73" s="74">
        <v>104000000</v>
      </c>
      <c r="E73" s="77">
        <v>0.1075</v>
      </c>
      <c r="F73" s="72">
        <v>0.02</v>
      </c>
      <c r="G73" s="73">
        <v>44011</v>
      </c>
      <c r="H73" s="73">
        <v>44376</v>
      </c>
      <c r="I73" s="73">
        <v>44477</v>
      </c>
      <c r="J73" s="74">
        <f t="shared" si="93"/>
        <v>466</v>
      </c>
      <c r="K73" s="74">
        <f t="shared" si="92"/>
        <v>101</v>
      </c>
      <c r="L73" s="74">
        <f t="shared" si="94"/>
        <v>1.2767123287671234</v>
      </c>
      <c r="M73" s="74">
        <f t="shared" si="95"/>
        <v>0.27671232876712326</v>
      </c>
      <c r="N73" s="28">
        <f t="shared" si="51"/>
        <v>14480678.434678927</v>
      </c>
      <c r="O73" s="28">
        <f t="shared" si="52"/>
        <v>571445.86233742535</v>
      </c>
      <c r="P73" s="87">
        <v>10000</v>
      </c>
      <c r="Q73" s="67"/>
      <c r="R73" s="67">
        <v>119052124.29701635</v>
      </c>
      <c r="S73" s="67">
        <f t="shared" si="66"/>
        <v>119042124.29701635</v>
      </c>
      <c r="T73" s="67"/>
      <c r="U73" s="26">
        <f t="shared" si="79"/>
        <v>500</v>
      </c>
      <c r="V73" s="58">
        <f t="shared" si="80"/>
        <v>103.4755</v>
      </c>
      <c r="W73" s="58">
        <f t="shared" si="81"/>
        <v>103.983</v>
      </c>
      <c r="X73" s="58">
        <f t="shared" si="82"/>
        <v>292.54149999999998</v>
      </c>
      <c r="Y73" s="59">
        <f t="shared" ref="Y73:Y77" si="96">U73-(V73+W73+X73)</f>
        <v>0</v>
      </c>
      <c r="Z73" s="60">
        <f t="shared" si="83"/>
        <v>500</v>
      </c>
      <c r="AA73" s="61">
        <f t="shared" si="84"/>
        <v>139.85611700000001</v>
      </c>
      <c r="AB73" s="61">
        <f t="shared" si="85"/>
        <v>185.65932900000001</v>
      </c>
      <c r="AC73" s="61">
        <f t="shared" si="86"/>
        <v>174.48455399999997</v>
      </c>
      <c r="AD73" s="59">
        <f t="shared" ref="AD73:AD77" si="97">Z73-(AA73+AB73+AC73)</f>
        <v>0</v>
      </c>
      <c r="AE73" s="62">
        <f t="shared" si="87"/>
        <v>500</v>
      </c>
      <c r="AF73" s="63">
        <f t="shared" si="88"/>
        <v>114.38045</v>
      </c>
      <c r="AG73" s="63">
        <f t="shared" si="89"/>
        <v>109.58800000000001</v>
      </c>
      <c r="AH73" s="63">
        <f t="shared" si="90"/>
        <v>276.03149999999999</v>
      </c>
    </row>
    <row r="74" spans="1:34" ht="15" customHeight="1" x14ac:dyDescent="0.25">
      <c r="A74" s="69" t="s">
        <v>49</v>
      </c>
      <c r="B74" s="69" t="s">
        <v>131</v>
      </c>
      <c r="C74" s="69" t="s">
        <v>127</v>
      </c>
      <c r="D74" s="74">
        <v>250000000</v>
      </c>
      <c r="E74" s="77">
        <v>0.1075</v>
      </c>
      <c r="F74" s="72">
        <v>0.02</v>
      </c>
      <c r="G74" s="73">
        <v>44011</v>
      </c>
      <c r="H74" s="73">
        <v>44376</v>
      </c>
      <c r="I74" s="73">
        <v>44477</v>
      </c>
      <c r="J74" s="74">
        <f t="shared" si="93"/>
        <v>466</v>
      </c>
      <c r="K74" s="74">
        <f t="shared" si="92"/>
        <v>101</v>
      </c>
      <c r="L74" s="74">
        <f t="shared" si="94"/>
        <v>1.2767123287671234</v>
      </c>
      <c r="M74" s="74">
        <f t="shared" si="95"/>
        <v>0.27671232876712326</v>
      </c>
      <c r="N74" s="28">
        <f t="shared" si="51"/>
        <v>34809323.16028589</v>
      </c>
      <c r="O74" s="28">
        <f t="shared" si="52"/>
        <v>1373667.9383111298</v>
      </c>
      <c r="P74" s="87">
        <v>10000</v>
      </c>
      <c r="Q74" s="67"/>
      <c r="R74" s="67">
        <v>286182991.09859705</v>
      </c>
      <c r="S74" s="67">
        <f t="shared" si="66"/>
        <v>286172991.09859705</v>
      </c>
      <c r="T74" s="67"/>
      <c r="U74" s="26">
        <f t="shared" si="79"/>
        <v>500</v>
      </c>
      <c r="V74" s="58">
        <f t="shared" si="80"/>
        <v>103.4755</v>
      </c>
      <c r="W74" s="58">
        <f t="shared" si="81"/>
        <v>103.983</v>
      </c>
      <c r="X74" s="58">
        <f t="shared" si="82"/>
        <v>292.54149999999998</v>
      </c>
      <c r="Y74" s="59">
        <f t="shared" si="96"/>
        <v>0</v>
      </c>
      <c r="Z74" s="60">
        <f t="shared" si="83"/>
        <v>500</v>
      </c>
      <c r="AA74" s="61">
        <f t="shared" si="84"/>
        <v>139.85611700000001</v>
      </c>
      <c r="AB74" s="61">
        <f t="shared" si="85"/>
        <v>185.65932900000001</v>
      </c>
      <c r="AC74" s="61">
        <f t="shared" si="86"/>
        <v>174.48455399999997</v>
      </c>
      <c r="AD74" s="59">
        <f t="shared" si="97"/>
        <v>0</v>
      </c>
      <c r="AE74" s="62">
        <f t="shared" si="87"/>
        <v>500</v>
      </c>
      <c r="AF74" s="63">
        <f t="shared" si="88"/>
        <v>114.38045</v>
      </c>
      <c r="AG74" s="63">
        <f t="shared" si="89"/>
        <v>109.58800000000001</v>
      </c>
      <c r="AH74" s="63">
        <f t="shared" si="90"/>
        <v>276.03149999999999</v>
      </c>
    </row>
    <row r="75" spans="1:34" ht="15" customHeight="1" x14ac:dyDescent="0.25">
      <c r="A75" s="69" t="s">
        <v>50</v>
      </c>
      <c r="B75" s="69" t="s">
        <v>131</v>
      </c>
      <c r="C75" s="69" t="s">
        <v>127</v>
      </c>
      <c r="D75" s="74">
        <v>230000000</v>
      </c>
      <c r="E75" s="77">
        <v>0.1075</v>
      </c>
      <c r="F75" s="72">
        <v>0.02</v>
      </c>
      <c r="G75" s="73">
        <v>44029</v>
      </c>
      <c r="H75" s="73">
        <v>44394</v>
      </c>
      <c r="I75" s="73">
        <v>44477</v>
      </c>
      <c r="J75" s="74">
        <f t="shared" si="93"/>
        <v>448</v>
      </c>
      <c r="K75" s="74">
        <f t="shared" si="92"/>
        <v>83</v>
      </c>
      <c r="L75" s="74">
        <f t="shared" si="94"/>
        <v>1.2273972602739727</v>
      </c>
      <c r="M75" s="74">
        <f t="shared" si="95"/>
        <v>0.22739726027397261</v>
      </c>
      <c r="N75" s="28">
        <f t="shared" si="51"/>
        <v>30708514.308127493</v>
      </c>
      <c r="O75" s="28">
        <f t="shared" si="52"/>
        <v>1038039.9601683915</v>
      </c>
      <c r="P75" s="87">
        <v>10000</v>
      </c>
      <c r="Q75" s="67"/>
      <c r="R75" s="67">
        <v>261746554.26829588</v>
      </c>
      <c r="S75" s="67">
        <f t="shared" si="66"/>
        <v>261736554.26829588</v>
      </c>
      <c r="T75" s="67"/>
      <c r="U75" s="26">
        <f t="shared" si="79"/>
        <v>500</v>
      </c>
      <c r="V75" s="58">
        <f t="shared" si="80"/>
        <v>103.4755</v>
      </c>
      <c r="W75" s="58">
        <f t="shared" si="81"/>
        <v>103.983</v>
      </c>
      <c r="X75" s="58">
        <f t="shared" si="82"/>
        <v>292.54149999999998</v>
      </c>
      <c r="Y75" s="59">
        <f t="shared" si="96"/>
        <v>0</v>
      </c>
      <c r="Z75" s="60">
        <f t="shared" si="83"/>
        <v>500</v>
      </c>
      <c r="AA75" s="61">
        <f t="shared" si="84"/>
        <v>139.85611700000001</v>
      </c>
      <c r="AB75" s="61">
        <f t="shared" si="85"/>
        <v>185.65932900000001</v>
      </c>
      <c r="AC75" s="61">
        <f t="shared" si="86"/>
        <v>174.48455399999997</v>
      </c>
      <c r="AD75" s="59">
        <f t="shared" si="97"/>
        <v>0</v>
      </c>
      <c r="AE75" s="62">
        <f t="shared" si="87"/>
        <v>500</v>
      </c>
      <c r="AF75" s="63">
        <f t="shared" si="88"/>
        <v>114.38045</v>
      </c>
      <c r="AG75" s="63">
        <f t="shared" si="89"/>
        <v>109.58800000000001</v>
      </c>
      <c r="AH75" s="63">
        <f t="shared" si="90"/>
        <v>276.03149999999999</v>
      </c>
    </row>
    <row r="76" spans="1:34" x14ac:dyDescent="0.25">
      <c r="A76" s="69" t="s">
        <v>25</v>
      </c>
      <c r="B76" s="69" t="s">
        <v>132</v>
      </c>
      <c r="C76" s="69" t="s">
        <v>127</v>
      </c>
      <c r="D76" s="74">
        <v>28620000</v>
      </c>
      <c r="E76" s="77">
        <v>8.8999999999999996E-2</v>
      </c>
      <c r="F76" s="72">
        <v>0.02</v>
      </c>
      <c r="G76" s="73">
        <v>43912</v>
      </c>
      <c r="H76" s="73">
        <v>44277</v>
      </c>
      <c r="I76" s="73">
        <v>44477</v>
      </c>
      <c r="J76" s="74">
        <f t="shared" si="93"/>
        <v>565</v>
      </c>
      <c r="K76" s="74">
        <f t="shared" si="92"/>
        <v>200</v>
      </c>
      <c r="L76" s="74">
        <f t="shared" si="94"/>
        <v>1.547945205479452</v>
      </c>
      <c r="M76" s="74">
        <f t="shared" si="95"/>
        <v>0.54794520547945202</v>
      </c>
      <c r="N76" s="28">
        <f t="shared" si="51"/>
        <v>4037787.4660784192</v>
      </c>
      <c r="O76" s="28">
        <f t="shared" si="52"/>
        <v>312239.55286284164</v>
      </c>
      <c r="P76" s="87">
        <v>10000</v>
      </c>
      <c r="Q76" s="67"/>
      <c r="R76" s="67">
        <v>32970027.018941261</v>
      </c>
      <c r="S76" s="67">
        <f t="shared" si="66"/>
        <v>32960027.018941261</v>
      </c>
      <c r="T76" s="67"/>
      <c r="U76" s="26">
        <f t="shared" ref="U76:U94" si="98">P76*$U$5</f>
        <v>4510.5869999999995</v>
      </c>
      <c r="V76" s="58">
        <f t="shared" ref="V76:V94" si="99">U76*$V$5</f>
        <v>933.47049023699992</v>
      </c>
      <c r="W76" s="58">
        <f t="shared" ref="W76:W94" si="100">U76*$W$5</f>
        <v>938.04873604199997</v>
      </c>
      <c r="X76" s="58">
        <f t="shared" ref="X76:X94" si="101">U76*$X$5</f>
        <v>2639.0677737209999</v>
      </c>
      <c r="Y76" s="59">
        <f t="shared" si="96"/>
        <v>0</v>
      </c>
      <c r="Z76" s="60">
        <f t="shared" ref="Z76:Z94" si="102">P76*$Z$5</f>
        <v>3310.0210000000002</v>
      </c>
      <c r="AA76" s="61">
        <f t="shared" ref="AA76:AA94" si="103">Z76*$AA$5</f>
        <v>925.85336849691407</v>
      </c>
      <c r="AB76" s="61">
        <f t="shared" ref="AB76:AB94" si="104">Z76*$AB$5</f>
        <v>1229.0725556718182</v>
      </c>
      <c r="AC76" s="61">
        <f t="shared" ref="AC76:AC94" si="105">Z76*$AC$5</f>
        <v>1155.0950758312679</v>
      </c>
      <c r="AD76" s="59">
        <f t="shared" si="97"/>
        <v>0</v>
      </c>
      <c r="AE76" s="62">
        <f t="shared" ref="AE76:AE94" si="106">P76*$AE$5</f>
        <v>4153.7023399999998</v>
      </c>
      <c r="AF76" s="63">
        <f t="shared" ref="AF76:AF94" si="107">AE76*$AF$5</f>
        <v>950.20468563050588</v>
      </c>
      <c r="AG76" s="63">
        <f t="shared" ref="AG76:AG94" si="108">AE76*$AG$5</f>
        <v>910.39186407184002</v>
      </c>
      <c r="AH76" s="63">
        <f t="shared" ref="AH76:AH94" si="109">AE76*$AH$5</f>
        <v>2293.1053749274197</v>
      </c>
    </row>
    <row r="77" spans="1:34" x14ac:dyDescent="0.25">
      <c r="A77" s="69" t="s">
        <v>26</v>
      </c>
      <c r="B77" s="69" t="s">
        <v>132</v>
      </c>
      <c r="C77" s="69" t="s">
        <v>129</v>
      </c>
      <c r="D77" s="74">
        <v>76890000</v>
      </c>
      <c r="E77" s="77">
        <v>8.8999999999999996E-2</v>
      </c>
      <c r="F77" s="72">
        <v>0</v>
      </c>
      <c r="G77" s="73">
        <v>40990</v>
      </c>
      <c r="H77" s="73">
        <v>44642</v>
      </c>
      <c r="I77" s="73">
        <v>44477</v>
      </c>
      <c r="J77" s="74">
        <f>(I77-G77)+1</f>
        <v>3488</v>
      </c>
      <c r="K77" s="74">
        <v>0</v>
      </c>
      <c r="L77" s="74">
        <f t="shared" si="94"/>
        <v>9.5561643835616437</v>
      </c>
      <c r="M77" s="74">
        <f t="shared" si="95"/>
        <v>0</v>
      </c>
      <c r="N77" s="28">
        <f t="shared" si="51"/>
        <v>96775826.134141147</v>
      </c>
      <c r="O77" s="28">
        <f t="shared" si="52"/>
        <v>0</v>
      </c>
      <c r="P77" s="87">
        <v>10000</v>
      </c>
      <c r="Q77" s="67"/>
      <c r="R77" s="67">
        <v>173625264.51213023</v>
      </c>
      <c r="S77" s="67">
        <f t="shared" si="66"/>
        <v>173615264.51213023</v>
      </c>
      <c r="T77" s="67"/>
      <c r="U77" s="26">
        <f t="shared" si="98"/>
        <v>4510.5869999999995</v>
      </c>
      <c r="V77" s="58">
        <f t="shared" si="99"/>
        <v>933.47049023699992</v>
      </c>
      <c r="W77" s="58">
        <f t="shared" si="100"/>
        <v>938.04873604199997</v>
      </c>
      <c r="X77" s="58">
        <f t="shared" si="101"/>
        <v>2639.0677737209999</v>
      </c>
      <c r="Y77" s="59">
        <f t="shared" si="96"/>
        <v>0</v>
      </c>
      <c r="Z77" s="60">
        <f t="shared" si="102"/>
        <v>3310.0210000000002</v>
      </c>
      <c r="AA77" s="61">
        <f t="shared" si="103"/>
        <v>925.85336849691407</v>
      </c>
      <c r="AB77" s="61">
        <f t="shared" si="104"/>
        <v>1229.0725556718182</v>
      </c>
      <c r="AC77" s="61">
        <f t="shared" si="105"/>
        <v>1155.0950758312679</v>
      </c>
      <c r="AD77" s="59">
        <f t="shared" si="97"/>
        <v>0</v>
      </c>
      <c r="AE77" s="62">
        <f t="shared" si="106"/>
        <v>4153.7023399999998</v>
      </c>
      <c r="AF77" s="63">
        <f t="shared" si="107"/>
        <v>950.20468563050588</v>
      </c>
      <c r="AG77" s="63">
        <f t="shared" si="108"/>
        <v>910.39186407184002</v>
      </c>
      <c r="AH77" s="63">
        <f t="shared" si="109"/>
        <v>2293.1053749274197</v>
      </c>
    </row>
    <row r="78" spans="1:34" x14ac:dyDescent="0.25">
      <c r="A78" s="69" t="s">
        <v>27</v>
      </c>
      <c r="B78" s="69" t="s">
        <v>132</v>
      </c>
      <c r="C78" s="69" t="s">
        <v>127</v>
      </c>
      <c r="D78" s="74">
        <v>21580000</v>
      </c>
      <c r="E78" s="77">
        <v>9.1499999999999998E-2</v>
      </c>
      <c r="F78" s="72">
        <v>0.02</v>
      </c>
      <c r="G78" s="73">
        <v>43912</v>
      </c>
      <c r="H78" s="73">
        <v>44277</v>
      </c>
      <c r="I78" s="73">
        <v>44477</v>
      </c>
      <c r="J78" s="74">
        <f t="shared" si="93"/>
        <v>565</v>
      </c>
      <c r="K78" s="74">
        <f>I78-H78</f>
        <v>200</v>
      </c>
      <c r="L78" s="74">
        <f t="shared" si="94"/>
        <v>1.547945205479452</v>
      </c>
      <c r="M78" s="74">
        <f t="shared" si="95"/>
        <v>0.54794520547945202</v>
      </c>
      <c r="N78" s="28">
        <f t="shared" si="51"/>
        <v>3132125.8180793747</v>
      </c>
      <c r="O78" s="28">
        <f t="shared" si="52"/>
        <v>235434.2959741503</v>
      </c>
      <c r="P78" s="87">
        <v>10000</v>
      </c>
      <c r="Q78" s="67"/>
      <c r="R78" s="67">
        <v>24947560.114053525</v>
      </c>
      <c r="S78" s="67">
        <f t="shared" si="66"/>
        <v>24937560.114053525</v>
      </c>
      <c r="T78" s="67"/>
      <c r="U78" s="26">
        <f t="shared" si="98"/>
        <v>4510.5869999999995</v>
      </c>
      <c r="V78" s="58">
        <f t="shared" si="99"/>
        <v>933.47049023699992</v>
      </c>
      <c r="W78" s="58">
        <f t="shared" si="100"/>
        <v>938.04873604199997</v>
      </c>
      <c r="X78" s="58">
        <f t="shared" si="101"/>
        <v>2639.0677737209999</v>
      </c>
      <c r="Y78" s="66"/>
      <c r="Z78" s="60">
        <f t="shared" si="102"/>
        <v>3310.0210000000002</v>
      </c>
      <c r="AA78" s="61">
        <f t="shared" si="103"/>
        <v>925.85336849691407</v>
      </c>
      <c r="AB78" s="61">
        <f t="shared" si="104"/>
        <v>1229.0725556718182</v>
      </c>
      <c r="AC78" s="61">
        <f t="shared" si="105"/>
        <v>1155.0950758312679</v>
      </c>
      <c r="AD78" s="66"/>
      <c r="AE78" s="62">
        <f t="shared" si="106"/>
        <v>4153.7023399999998</v>
      </c>
      <c r="AF78" s="63">
        <f t="shared" si="107"/>
        <v>950.20468563050588</v>
      </c>
      <c r="AG78" s="63">
        <f t="shared" si="108"/>
        <v>910.39186407184002</v>
      </c>
      <c r="AH78" s="63">
        <f t="shared" si="109"/>
        <v>2293.1053749274197</v>
      </c>
    </row>
    <row r="79" spans="1:34" x14ac:dyDescent="0.25">
      <c r="A79" s="69" t="s">
        <v>28</v>
      </c>
      <c r="B79" s="69" t="s">
        <v>132</v>
      </c>
      <c r="C79" s="69" t="s">
        <v>129</v>
      </c>
      <c r="D79" s="74">
        <v>75091000</v>
      </c>
      <c r="E79" s="77">
        <v>9.1499999999999998E-2</v>
      </c>
      <c r="F79" s="72">
        <v>0</v>
      </c>
      <c r="G79" s="73">
        <v>40990</v>
      </c>
      <c r="H79" s="73">
        <v>46468</v>
      </c>
      <c r="I79" s="73">
        <v>44477</v>
      </c>
      <c r="J79" s="74">
        <f>(I79-G79)+1</f>
        <v>3488</v>
      </c>
      <c r="K79" s="74">
        <v>0</v>
      </c>
      <c r="L79" s="74">
        <f t="shared" si="94"/>
        <v>9.5561643835616437</v>
      </c>
      <c r="M79" s="74">
        <f t="shared" si="95"/>
        <v>0</v>
      </c>
      <c r="N79" s="28">
        <f t="shared" si="51"/>
        <v>98269039.909503281</v>
      </c>
      <c r="O79" s="28">
        <f t="shared" si="52"/>
        <v>0</v>
      </c>
      <c r="P79" s="87">
        <v>10000</v>
      </c>
      <c r="Q79" s="67"/>
      <c r="R79" s="67">
        <v>173318460.85891578</v>
      </c>
      <c r="S79" s="67">
        <f t="shared" si="66"/>
        <v>173308460.85891578</v>
      </c>
      <c r="T79" s="67"/>
      <c r="U79" s="26">
        <f t="shared" si="98"/>
        <v>4510.5869999999995</v>
      </c>
      <c r="V79" s="58">
        <f t="shared" si="99"/>
        <v>933.47049023699992</v>
      </c>
      <c r="W79" s="58">
        <f t="shared" si="100"/>
        <v>938.04873604199997</v>
      </c>
      <c r="X79" s="58">
        <f t="shared" si="101"/>
        <v>2639.0677737209999</v>
      </c>
      <c r="Y79" s="66"/>
      <c r="Z79" s="60">
        <f t="shared" si="102"/>
        <v>3310.0210000000002</v>
      </c>
      <c r="AA79" s="61">
        <f t="shared" si="103"/>
        <v>925.85336849691407</v>
      </c>
      <c r="AB79" s="61">
        <f t="shared" si="104"/>
        <v>1229.0725556718182</v>
      </c>
      <c r="AC79" s="61">
        <f t="shared" si="105"/>
        <v>1155.0950758312679</v>
      </c>
      <c r="AD79" s="66"/>
      <c r="AE79" s="62">
        <f t="shared" si="106"/>
        <v>4153.7023399999998</v>
      </c>
      <c r="AF79" s="63">
        <f t="shared" si="107"/>
        <v>950.20468563050588</v>
      </c>
      <c r="AG79" s="63">
        <f t="shared" si="108"/>
        <v>910.39186407184002</v>
      </c>
      <c r="AH79" s="63">
        <f t="shared" si="109"/>
        <v>2293.1053749274197</v>
      </c>
    </row>
    <row r="80" spans="1:34" x14ac:dyDescent="0.25">
      <c r="A80" s="69" t="s">
        <v>17</v>
      </c>
      <c r="B80" s="69" t="s">
        <v>132</v>
      </c>
      <c r="C80" s="69" t="s">
        <v>128</v>
      </c>
      <c r="D80" s="74">
        <v>446931000</v>
      </c>
      <c r="E80" s="77">
        <v>9.6000000000000002E-2</v>
      </c>
      <c r="F80" s="72">
        <v>0.02</v>
      </c>
      <c r="G80" s="73">
        <v>44172</v>
      </c>
      <c r="H80" s="73">
        <v>44203</v>
      </c>
      <c r="I80" s="73">
        <v>44477</v>
      </c>
      <c r="J80" s="74">
        <f t="shared" si="93"/>
        <v>305</v>
      </c>
      <c r="K80" s="74">
        <f t="shared" ref="K80:K92" si="110">I80-H80</f>
        <v>274</v>
      </c>
      <c r="L80" s="74">
        <f t="shared" si="94"/>
        <v>0.83561643835616439</v>
      </c>
      <c r="M80" s="74">
        <f t="shared" si="95"/>
        <v>0.75068493150684934</v>
      </c>
      <c r="N80" s="28">
        <f>(D80*(1+E80/12)^(L80*12))-D80</f>
        <v>37175160.621375501</v>
      </c>
      <c r="O80" s="28">
        <f>D80*(1+F80/12)^(M80*12)-D80</f>
        <v>6755042.0032154322</v>
      </c>
      <c r="P80" s="87">
        <v>10000</v>
      </c>
      <c r="Q80" s="67"/>
      <c r="R80" s="67">
        <v>490861202.62459093</v>
      </c>
      <c r="S80" s="67">
        <f t="shared" si="66"/>
        <v>490851202.62459093</v>
      </c>
      <c r="T80" s="67"/>
      <c r="U80" s="26">
        <f t="shared" si="98"/>
        <v>4510.5869999999995</v>
      </c>
      <c r="V80" s="58">
        <f t="shared" si="99"/>
        <v>933.47049023699992</v>
      </c>
      <c r="W80" s="58">
        <f t="shared" si="100"/>
        <v>938.04873604199997</v>
      </c>
      <c r="X80" s="58">
        <f t="shared" si="101"/>
        <v>2639.0677737209999</v>
      </c>
      <c r="Y80" s="66"/>
      <c r="Z80" s="60">
        <f t="shared" si="102"/>
        <v>3310.0210000000002</v>
      </c>
      <c r="AA80" s="61">
        <f t="shared" si="103"/>
        <v>925.85336849691407</v>
      </c>
      <c r="AB80" s="61">
        <f t="shared" si="104"/>
        <v>1229.0725556718182</v>
      </c>
      <c r="AC80" s="61">
        <f t="shared" si="105"/>
        <v>1155.0950758312679</v>
      </c>
      <c r="AD80" s="66"/>
      <c r="AE80" s="62">
        <f t="shared" si="106"/>
        <v>4153.7023399999998</v>
      </c>
      <c r="AF80" s="63">
        <f t="shared" si="107"/>
        <v>950.20468563050588</v>
      </c>
      <c r="AG80" s="63">
        <f t="shared" si="108"/>
        <v>910.39186407184002</v>
      </c>
      <c r="AH80" s="63">
        <f t="shared" si="109"/>
        <v>2293.1053749274197</v>
      </c>
    </row>
    <row r="81" spans="1:34" x14ac:dyDescent="0.25">
      <c r="A81" s="69" t="s">
        <v>18</v>
      </c>
      <c r="B81" s="69" t="s">
        <v>132</v>
      </c>
      <c r="C81" s="69" t="s">
        <v>127</v>
      </c>
      <c r="D81" s="74">
        <v>864776000</v>
      </c>
      <c r="E81" s="77">
        <v>0.1</v>
      </c>
      <c r="F81" s="72">
        <v>0.02</v>
      </c>
      <c r="G81" s="73">
        <v>43924</v>
      </c>
      <c r="H81" s="73">
        <v>44287</v>
      </c>
      <c r="I81" s="73">
        <v>44477</v>
      </c>
      <c r="J81" s="74">
        <f t="shared" si="93"/>
        <v>553</v>
      </c>
      <c r="K81" s="74">
        <f t="shared" si="110"/>
        <v>190</v>
      </c>
      <c r="L81" s="74">
        <f t="shared" si="94"/>
        <v>1.515068493150685</v>
      </c>
      <c r="M81" s="74">
        <f t="shared" si="95"/>
        <v>0.52054794520547942</v>
      </c>
      <c r="N81" s="28">
        <f>(D81*(1+E81)^L81)-D81</f>
        <v>134341075.38194108</v>
      </c>
      <c r="O81" s="28">
        <f>D81*(1+F81)^M81-D81</f>
        <v>8960402.1610121727</v>
      </c>
      <c r="P81" s="87">
        <v>10000</v>
      </c>
      <c r="Q81" s="67"/>
      <c r="R81" s="67">
        <v>1008077477.5429533</v>
      </c>
      <c r="S81" s="67">
        <f t="shared" si="66"/>
        <v>1008067477.5429533</v>
      </c>
      <c r="T81" s="67"/>
      <c r="U81" s="26">
        <f t="shared" si="98"/>
        <v>4510.5869999999995</v>
      </c>
      <c r="V81" s="58">
        <f t="shared" si="99"/>
        <v>933.47049023699992</v>
      </c>
      <c r="W81" s="58">
        <f t="shared" si="100"/>
        <v>938.04873604199997</v>
      </c>
      <c r="X81" s="58">
        <f t="shared" si="101"/>
        <v>2639.0677737209999</v>
      </c>
      <c r="Y81" s="66"/>
      <c r="Z81" s="60">
        <f t="shared" si="102"/>
        <v>3310.0210000000002</v>
      </c>
      <c r="AA81" s="61">
        <f t="shared" si="103"/>
        <v>925.85336849691407</v>
      </c>
      <c r="AB81" s="61">
        <f t="shared" si="104"/>
        <v>1229.0725556718182</v>
      </c>
      <c r="AC81" s="61">
        <f t="shared" si="105"/>
        <v>1155.0950758312679</v>
      </c>
      <c r="AD81" s="66"/>
      <c r="AE81" s="62">
        <f t="shared" si="106"/>
        <v>4153.7023399999998</v>
      </c>
      <c r="AF81" s="63">
        <f t="shared" si="107"/>
        <v>950.20468563050588</v>
      </c>
      <c r="AG81" s="63">
        <f t="shared" si="108"/>
        <v>910.39186407184002</v>
      </c>
      <c r="AH81" s="63">
        <f t="shared" si="109"/>
        <v>2293.1053749274197</v>
      </c>
    </row>
    <row r="82" spans="1:34" x14ac:dyDescent="0.25">
      <c r="A82" s="69" t="s">
        <v>19</v>
      </c>
      <c r="B82" s="69" t="s">
        <v>132</v>
      </c>
      <c r="C82" s="69" t="s">
        <v>129</v>
      </c>
      <c r="D82" s="74">
        <v>246785000</v>
      </c>
      <c r="E82" s="77">
        <v>0.1</v>
      </c>
      <c r="F82" s="72">
        <v>0.02</v>
      </c>
      <c r="G82" s="73">
        <v>42649</v>
      </c>
      <c r="H82" s="73">
        <v>44475</v>
      </c>
      <c r="I82" s="73">
        <v>44477</v>
      </c>
      <c r="J82" s="74">
        <f>(I82-G82)+1</f>
        <v>1829</v>
      </c>
      <c r="K82" s="74">
        <f t="shared" si="110"/>
        <v>2</v>
      </c>
      <c r="L82" s="74">
        <f t="shared" si="94"/>
        <v>5.0109589041095894</v>
      </c>
      <c r="M82" s="74">
        <f t="shared" si="95"/>
        <v>5.4794520547945206E-3</v>
      </c>
      <c r="N82" s="28">
        <f>(D82*(1+E82)^L82)-D82</f>
        <v>151080061.51173025</v>
      </c>
      <c r="O82" s="28">
        <f>D82*(1+F82)^M82-D82</f>
        <v>26779.487806022167</v>
      </c>
      <c r="P82" s="87">
        <v>10000</v>
      </c>
      <c r="Q82" s="67"/>
      <c r="R82" s="67">
        <v>397787962.53378975</v>
      </c>
      <c r="S82" s="67">
        <f>R82-P82</f>
        <v>397777962.53378975</v>
      </c>
      <c r="T82" s="67"/>
      <c r="U82" s="26">
        <f t="shared" si="98"/>
        <v>4510.5869999999995</v>
      </c>
      <c r="V82" s="58">
        <f t="shared" si="99"/>
        <v>933.47049023699992</v>
      </c>
      <c r="W82" s="58">
        <f t="shared" si="100"/>
        <v>938.04873604199997</v>
      </c>
      <c r="X82" s="58">
        <f t="shared" si="101"/>
        <v>2639.0677737209999</v>
      </c>
      <c r="Y82" s="66"/>
      <c r="Z82" s="60">
        <f t="shared" si="102"/>
        <v>3310.0210000000002</v>
      </c>
      <c r="AA82" s="61">
        <f t="shared" si="103"/>
        <v>925.85336849691407</v>
      </c>
      <c r="AB82" s="61">
        <f t="shared" si="104"/>
        <v>1229.0725556718182</v>
      </c>
      <c r="AC82" s="61">
        <f t="shared" si="105"/>
        <v>1155.0950758312679</v>
      </c>
      <c r="AD82" s="66"/>
      <c r="AE82" s="62">
        <f t="shared" si="106"/>
        <v>4153.7023399999998</v>
      </c>
      <c r="AF82" s="63">
        <f t="shared" si="107"/>
        <v>950.20468563050588</v>
      </c>
      <c r="AG82" s="63">
        <f t="shared" si="108"/>
        <v>910.39186407184002</v>
      </c>
      <c r="AH82" s="63">
        <f t="shared" si="109"/>
        <v>2293.1053749274197</v>
      </c>
    </row>
    <row r="83" spans="1:34" x14ac:dyDescent="0.25">
      <c r="A83" s="69" t="s">
        <v>66</v>
      </c>
      <c r="B83" s="69" t="s">
        <v>132</v>
      </c>
      <c r="C83" s="69" t="s">
        <v>128</v>
      </c>
      <c r="D83" s="70">
        <v>87005000</v>
      </c>
      <c r="E83" s="77">
        <v>8.43E-2</v>
      </c>
      <c r="F83" s="72">
        <v>0.02</v>
      </c>
      <c r="G83" s="73">
        <v>44172</v>
      </c>
      <c r="H83" s="73">
        <v>44203</v>
      </c>
      <c r="I83" s="73">
        <v>44477</v>
      </c>
      <c r="J83" s="74">
        <f t="shared" si="93"/>
        <v>305</v>
      </c>
      <c r="K83" s="74">
        <f t="shared" si="110"/>
        <v>274</v>
      </c>
      <c r="L83" s="74">
        <f t="shared" si="94"/>
        <v>0.83561643835616439</v>
      </c>
      <c r="M83" s="74">
        <f t="shared" si="95"/>
        <v>0.75068493150684934</v>
      </c>
      <c r="N83" s="28">
        <f>(D83*(1+E83/12)^(L83*12))-D83</f>
        <v>6326883.2321421802</v>
      </c>
      <c r="O83" s="28">
        <f>D83*(1+F83/12)^(M83*12)-D83</f>
        <v>1315018.2678976357</v>
      </c>
      <c r="P83" s="87">
        <v>10000</v>
      </c>
      <c r="Q83" s="121">
        <f>P83+P84</f>
        <v>20000</v>
      </c>
      <c r="R83" s="121">
        <v>243445582.74450716</v>
      </c>
      <c r="S83" s="121">
        <f>R83-Q83</f>
        <v>243425582.74450716</v>
      </c>
      <c r="T83" s="67"/>
      <c r="U83" s="26">
        <f t="shared" si="98"/>
        <v>4510.5869999999995</v>
      </c>
      <c r="V83" s="58">
        <f t="shared" si="99"/>
        <v>933.47049023699992</v>
      </c>
      <c r="W83" s="58">
        <f t="shared" si="100"/>
        <v>938.04873604199997</v>
      </c>
      <c r="X83" s="58">
        <f t="shared" si="101"/>
        <v>2639.0677737209999</v>
      </c>
      <c r="Y83" s="66"/>
      <c r="Z83" s="60">
        <f t="shared" si="102"/>
        <v>3310.0210000000002</v>
      </c>
      <c r="AA83" s="61">
        <f t="shared" si="103"/>
        <v>925.85336849691407</v>
      </c>
      <c r="AB83" s="61">
        <f t="shared" si="104"/>
        <v>1229.0725556718182</v>
      </c>
      <c r="AC83" s="61">
        <f t="shared" si="105"/>
        <v>1155.0950758312679</v>
      </c>
      <c r="AD83" s="66"/>
      <c r="AE83" s="62">
        <f t="shared" si="106"/>
        <v>4153.7023399999998</v>
      </c>
      <c r="AF83" s="63">
        <f t="shared" si="107"/>
        <v>950.20468563050588</v>
      </c>
      <c r="AG83" s="63">
        <f t="shared" si="108"/>
        <v>910.39186407184002</v>
      </c>
      <c r="AH83" s="63">
        <f t="shared" si="109"/>
        <v>2293.1053749274197</v>
      </c>
    </row>
    <row r="84" spans="1:34" x14ac:dyDescent="0.25">
      <c r="A84" s="69" t="s">
        <v>66</v>
      </c>
      <c r="B84" s="69" t="s">
        <v>132</v>
      </c>
      <c r="C84" s="69" t="s">
        <v>128</v>
      </c>
      <c r="D84" s="70">
        <v>136505000</v>
      </c>
      <c r="E84" s="71">
        <v>8.6800000000000002E-2</v>
      </c>
      <c r="F84" s="72">
        <v>0.02</v>
      </c>
      <c r="G84" s="73">
        <v>44172</v>
      </c>
      <c r="H84" s="73">
        <v>44203</v>
      </c>
      <c r="I84" s="73">
        <v>44477</v>
      </c>
      <c r="J84" s="74">
        <f t="shared" si="93"/>
        <v>305</v>
      </c>
      <c r="K84" s="74">
        <f t="shared" si="110"/>
        <v>274</v>
      </c>
      <c r="L84" s="74">
        <f t="shared" si="94"/>
        <v>0.83561643835616439</v>
      </c>
      <c r="M84" s="74">
        <f t="shared" si="95"/>
        <v>0.75068493150684934</v>
      </c>
      <c r="N84" s="28">
        <f>(D84*(1+E84/12)^(L84*12))-D84</f>
        <v>10230505.925125152</v>
      </c>
      <c r="O84" s="28">
        <f>D84*(1+F84/12)^(M84*12)-D84</f>
        <v>2063175.319342196</v>
      </c>
      <c r="P84" s="87">
        <v>10000</v>
      </c>
      <c r="Q84" s="121"/>
      <c r="R84" s="121"/>
      <c r="S84" s="121"/>
      <c r="T84" s="67"/>
      <c r="U84" s="26">
        <f t="shared" si="98"/>
        <v>4510.5869999999995</v>
      </c>
      <c r="V84" s="58">
        <f t="shared" si="99"/>
        <v>933.47049023699992</v>
      </c>
      <c r="W84" s="58">
        <f t="shared" si="100"/>
        <v>938.04873604199997</v>
      </c>
      <c r="X84" s="58">
        <f t="shared" si="101"/>
        <v>2639.0677737209999</v>
      </c>
      <c r="Y84" s="66"/>
      <c r="Z84" s="60">
        <f t="shared" si="102"/>
        <v>3310.0210000000002</v>
      </c>
      <c r="AA84" s="61">
        <f t="shared" si="103"/>
        <v>925.85336849691407</v>
      </c>
      <c r="AB84" s="61">
        <f t="shared" si="104"/>
        <v>1229.0725556718182</v>
      </c>
      <c r="AC84" s="61">
        <f t="shared" si="105"/>
        <v>1155.0950758312679</v>
      </c>
      <c r="AD84" s="66"/>
      <c r="AE84" s="62">
        <f t="shared" si="106"/>
        <v>4153.7023399999998</v>
      </c>
      <c r="AF84" s="63">
        <f t="shared" si="107"/>
        <v>950.20468563050588</v>
      </c>
      <c r="AG84" s="63">
        <f t="shared" si="108"/>
        <v>910.39186407184002</v>
      </c>
      <c r="AH84" s="63">
        <f t="shared" si="109"/>
        <v>2293.1053749274197</v>
      </c>
    </row>
    <row r="85" spans="1:34" x14ac:dyDescent="0.25">
      <c r="A85" s="69" t="s">
        <v>67</v>
      </c>
      <c r="B85" s="69" t="s">
        <v>132</v>
      </c>
      <c r="C85" s="69" t="s">
        <v>127</v>
      </c>
      <c r="D85" s="70">
        <v>273154000</v>
      </c>
      <c r="E85" s="71">
        <v>8.7499999999999994E-2</v>
      </c>
      <c r="F85" s="72">
        <v>0.02</v>
      </c>
      <c r="G85" s="73">
        <v>43922</v>
      </c>
      <c r="H85" s="73">
        <v>44271</v>
      </c>
      <c r="I85" s="73">
        <v>44477</v>
      </c>
      <c r="J85" s="74">
        <f t="shared" si="93"/>
        <v>555</v>
      </c>
      <c r="K85" s="74">
        <f t="shared" si="110"/>
        <v>206</v>
      </c>
      <c r="L85" s="74">
        <f t="shared" si="94"/>
        <v>1.5205479452054795</v>
      </c>
      <c r="M85" s="74">
        <f t="shared" si="95"/>
        <v>0.56438356164383563</v>
      </c>
      <c r="N85" s="28">
        <f>(D85*(1+E85)^(L85))-D85</f>
        <v>37159028.32956636</v>
      </c>
      <c r="O85" s="28">
        <f>D85*(1+F85)^(M85)-D85</f>
        <v>3069968.3090387583</v>
      </c>
      <c r="P85" s="87">
        <v>10000</v>
      </c>
      <c r="Q85" s="121">
        <f>P85+P86</f>
        <v>20000</v>
      </c>
      <c r="R85" s="122">
        <v>685723495.67075586</v>
      </c>
      <c r="S85" s="121">
        <f>R85-Q85</f>
        <v>685703495.67075586</v>
      </c>
      <c r="T85" s="67"/>
      <c r="U85" s="26">
        <f t="shared" si="98"/>
        <v>4510.5869999999995</v>
      </c>
      <c r="V85" s="58">
        <f t="shared" si="99"/>
        <v>933.47049023699992</v>
      </c>
      <c r="W85" s="58">
        <f t="shared" si="100"/>
        <v>938.04873604199997</v>
      </c>
      <c r="X85" s="58">
        <f t="shared" si="101"/>
        <v>2639.0677737209999</v>
      </c>
      <c r="Y85" s="66"/>
      <c r="Z85" s="60">
        <f t="shared" si="102"/>
        <v>3310.0210000000002</v>
      </c>
      <c r="AA85" s="61">
        <f t="shared" si="103"/>
        <v>925.85336849691407</v>
      </c>
      <c r="AB85" s="61">
        <f t="shared" si="104"/>
        <v>1229.0725556718182</v>
      </c>
      <c r="AC85" s="61">
        <f t="shared" si="105"/>
        <v>1155.0950758312679</v>
      </c>
      <c r="AD85" s="66"/>
      <c r="AE85" s="62">
        <f t="shared" si="106"/>
        <v>4153.7023399999998</v>
      </c>
      <c r="AF85" s="63">
        <f t="shared" si="107"/>
        <v>950.20468563050588</v>
      </c>
      <c r="AG85" s="63">
        <f t="shared" si="108"/>
        <v>910.39186407184002</v>
      </c>
      <c r="AH85" s="63">
        <f t="shared" si="109"/>
        <v>2293.1053749274197</v>
      </c>
    </row>
    <row r="86" spans="1:34" x14ac:dyDescent="0.25">
      <c r="A86" s="69" t="s">
        <v>67</v>
      </c>
      <c r="B86" s="69" t="s">
        <v>132</v>
      </c>
      <c r="C86" s="69" t="s">
        <v>127</v>
      </c>
      <c r="D86" s="70">
        <v>323423000</v>
      </c>
      <c r="E86" s="71">
        <v>0.09</v>
      </c>
      <c r="F86" s="72">
        <v>0.02</v>
      </c>
      <c r="G86" s="73">
        <v>43922</v>
      </c>
      <c r="H86" s="73">
        <v>44271</v>
      </c>
      <c r="I86" s="73">
        <v>44477</v>
      </c>
      <c r="J86" s="74">
        <f t="shared" si="93"/>
        <v>555</v>
      </c>
      <c r="K86" s="74">
        <f t="shared" si="110"/>
        <v>206</v>
      </c>
      <c r="L86" s="74">
        <f t="shared" si="94"/>
        <v>1.5205479452054795</v>
      </c>
      <c r="M86" s="74">
        <f t="shared" si="95"/>
        <v>0.56438356164383563</v>
      </c>
      <c r="N86" s="28">
        <f>(D86*(1+E86)^(L86))-D86</f>
        <v>45282559.179854035</v>
      </c>
      <c r="O86" s="28">
        <f>D86*(1+F86)^(M86)-D86</f>
        <v>3634939.8522966504</v>
      </c>
      <c r="P86" s="87">
        <v>10000</v>
      </c>
      <c r="Q86" s="121"/>
      <c r="R86" s="122"/>
      <c r="S86" s="121"/>
      <c r="T86" s="67"/>
      <c r="U86" s="26">
        <f t="shared" si="98"/>
        <v>4510.5869999999995</v>
      </c>
      <c r="V86" s="58">
        <f t="shared" si="99"/>
        <v>933.47049023699992</v>
      </c>
      <c r="W86" s="58">
        <f t="shared" si="100"/>
        <v>938.04873604199997</v>
      </c>
      <c r="X86" s="58">
        <f t="shared" si="101"/>
        <v>2639.0677737209999</v>
      </c>
      <c r="Y86" s="66"/>
      <c r="Z86" s="60">
        <f t="shared" si="102"/>
        <v>3310.0210000000002</v>
      </c>
      <c r="AA86" s="61">
        <f t="shared" si="103"/>
        <v>925.85336849691407</v>
      </c>
      <c r="AB86" s="61">
        <f t="shared" si="104"/>
        <v>1229.0725556718182</v>
      </c>
      <c r="AC86" s="61">
        <f t="shared" si="105"/>
        <v>1155.0950758312679</v>
      </c>
      <c r="AD86" s="66"/>
      <c r="AE86" s="62">
        <f t="shared" si="106"/>
        <v>4153.7023399999998</v>
      </c>
      <c r="AF86" s="63">
        <f t="shared" si="107"/>
        <v>950.20468563050588</v>
      </c>
      <c r="AG86" s="63">
        <f t="shared" si="108"/>
        <v>910.39186407184002</v>
      </c>
      <c r="AH86" s="63">
        <f t="shared" si="109"/>
        <v>2293.1053749274197</v>
      </c>
    </row>
    <row r="87" spans="1:34" x14ac:dyDescent="0.25">
      <c r="A87" s="69" t="s">
        <v>68</v>
      </c>
      <c r="B87" s="69" t="s">
        <v>132</v>
      </c>
      <c r="C87" s="69" t="s">
        <v>129</v>
      </c>
      <c r="D87" s="75">
        <v>257201000</v>
      </c>
      <c r="E87" s="76">
        <v>8.77E-2</v>
      </c>
      <c r="F87" s="72">
        <v>0.02</v>
      </c>
      <c r="G87" s="73">
        <v>43175</v>
      </c>
      <c r="H87" s="73">
        <v>44271</v>
      </c>
      <c r="I87" s="73">
        <v>44477</v>
      </c>
      <c r="J87" s="74">
        <f t="shared" ref="J87:J88" si="111">(I87-G87)+1</f>
        <v>1303</v>
      </c>
      <c r="K87" s="74">
        <f t="shared" si="110"/>
        <v>206</v>
      </c>
      <c r="L87" s="74">
        <f t="shared" si="94"/>
        <v>3.56986301369863</v>
      </c>
      <c r="M87" s="74">
        <f t="shared" si="95"/>
        <v>0.56438356164383563</v>
      </c>
      <c r="N87" s="28">
        <f>(D87*(1+E87)^L87)-D87</f>
        <v>90019405.876892745</v>
      </c>
      <c r="O87" s="28">
        <f>D87*(1+F87)^M87-D87</f>
        <v>2890673.0966893137</v>
      </c>
      <c r="P87" s="87">
        <v>10000</v>
      </c>
      <c r="Q87" s="121">
        <f>P87+P88</f>
        <v>20000</v>
      </c>
      <c r="R87" s="68">
        <v>419104835.87856424</v>
      </c>
      <c r="S87" s="121">
        <f>R87-Q87</f>
        <v>419084835.87856424</v>
      </c>
      <c r="T87" s="67"/>
      <c r="U87" s="26">
        <f t="shared" si="98"/>
        <v>4510.5869999999995</v>
      </c>
      <c r="V87" s="58">
        <f t="shared" si="99"/>
        <v>933.47049023699992</v>
      </c>
      <c r="W87" s="58">
        <f t="shared" si="100"/>
        <v>938.04873604199997</v>
      </c>
      <c r="X87" s="58">
        <f t="shared" si="101"/>
        <v>2639.0677737209999</v>
      </c>
      <c r="Y87" s="66"/>
      <c r="Z87" s="60">
        <f t="shared" si="102"/>
        <v>3310.0210000000002</v>
      </c>
      <c r="AA87" s="61">
        <f t="shared" si="103"/>
        <v>925.85336849691407</v>
      </c>
      <c r="AB87" s="61">
        <f t="shared" si="104"/>
        <v>1229.0725556718182</v>
      </c>
      <c r="AC87" s="61">
        <f t="shared" si="105"/>
        <v>1155.0950758312679</v>
      </c>
      <c r="AD87" s="66"/>
      <c r="AE87" s="62">
        <f t="shared" si="106"/>
        <v>4153.7023399999998</v>
      </c>
      <c r="AF87" s="63">
        <f t="shared" si="107"/>
        <v>950.20468563050588</v>
      </c>
      <c r="AG87" s="63">
        <f t="shared" si="108"/>
        <v>910.39186407184002</v>
      </c>
      <c r="AH87" s="63">
        <f t="shared" si="109"/>
        <v>2293.1053749274197</v>
      </c>
    </row>
    <row r="88" spans="1:34" x14ac:dyDescent="0.25">
      <c r="A88" s="69" t="s">
        <v>68</v>
      </c>
      <c r="B88" s="69" t="s">
        <v>132</v>
      </c>
      <c r="C88" s="69" t="s">
        <v>129</v>
      </c>
      <c r="D88" s="78">
        <v>50755000</v>
      </c>
      <c r="E88" s="76">
        <v>9.0200000000000002E-2</v>
      </c>
      <c r="F88" s="72">
        <v>0.02</v>
      </c>
      <c r="G88" s="73">
        <v>43175</v>
      </c>
      <c r="H88" s="73">
        <v>44271</v>
      </c>
      <c r="I88" s="73">
        <v>44477</v>
      </c>
      <c r="J88" s="74">
        <f t="shared" si="111"/>
        <v>1303</v>
      </c>
      <c r="K88" s="74">
        <f t="shared" si="110"/>
        <v>206</v>
      </c>
      <c r="L88" s="74">
        <f t="shared" si="94"/>
        <v>3.56986301369863</v>
      </c>
      <c r="M88" s="74">
        <f t="shared" si="95"/>
        <v>0.56438356164383563</v>
      </c>
      <c r="N88" s="28">
        <f>(D88*(1+E88)^L88)-D88</f>
        <v>18327929.953884616</v>
      </c>
      <c r="O88" s="28">
        <f>D88*(1+F88)^M88-D88</f>
        <v>570433.68036074936</v>
      </c>
      <c r="P88" s="87">
        <v>10000</v>
      </c>
      <c r="Q88" s="121"/>
      <c r="R88" s="68"/>
      <c r="S88" s="121"/>
      <c r="T88" s="67"/>
      <c r="U88" s="26">
        <f t="shared" si="98"/>
        <v>4510.5869999999995</v>
      </c>
      <c r="V88" s="58">
        <f t="shared" si="99"/>
        <v>933.47049023699992</v>
      </c>
      <c r="W88" s="58">
        <f t="shared" si="100"/>
        <v>938.04873604199997</v>
      </c>
      <c r="X88" s="58">
        <f t="shared" si="101"/>
        <v>2639.0677737209999</v>
      </c>
      <c r="Y88" s="66"/>
      <c r="Z88" s="60">
        <f t="shared" si="102"/>
        <v>3310.0210000000002</v>
      </c>
      <c r="AA88" s="61">
        <f t="shared" si="103"/>
        <v>925.85336849691407</v>
      </c>
      <c r="AB88" s="61">
        <f t="shared" si="104"/>
        <v>1229.0725556718182</v>
      </c>
      <c r="AC88" s="61">
        <f t="shared" si="105"/>
        <v>1155.0950758312679</v>
      </c>
      <c r="AD88" s="66"/>
      <c r="AE88" s="62">
        <f t="shared" si="106"/>
        <v>4153.7023399999998</v>
      </c>
      <c r="AF88" s="63">
        <f t="shared" si="107"/>
        <v>950.20468563050588</v>
      </c>
      <c r="AG88" s="63">
        <f t="shared" si="108"/>
        <v>910.39186407184002</v>
      </c>
      <c r="AH88" s="63">
        <f t="shared" si="109"/>
        <v>2293.1053749274197</v>
      </c>
    </row>
    <row r="89" spans="1:34" x14ac:dyDescent="0.25">
      <c r="A89" s="69" t="s">
        <v>69</v>
      </c>
      <c r="B89" s="69" t="s">
        <v>132</v>
      </c>
      <c r="C89" s="69" t="s">
        <v>128</v>
      </c>
      <c r="D89" s="70">
        <v>123408000</v>
      </c>
      <c r="E89" s="71">
        <v>8.6499999999999994E-2</v>
      </c>
      <c r="F89" s="72">
        <v>0.02</v>
      </c>
      <c r="G89" s="73">
        <v>44172</v>
      </c>
      <c r="H89" s="73">
        <v>44203</v>
      </c>
      <c r="I89" s="73">
        <v>44477</v>
      </c>
      <c r="J89" s="74">
        <f t="shared" si="93"/>
        <v>305</v>
      </c>
      <c r="K89" s="74">
        <f t="shared" si="110"/>
        <v>274</v>
      </c>
      <c r="L89" s="74">
        <f t="shared" si="94"/>
        <v>0.83561643835616439</v>
      </c>
      <c r="M89" s="74">
        <f t="shared" si="95"/>
        <v>0.75068493150684934</v>
      </c>
      <c r="N89" s="28">
        <f>(D89*(1+E89/12)^(L89*12))-D89</f>
        <v>9215925.373487711</v>
      </c>
      <c r="O89" s="28">
        <f>D89*(1+F89/12)^(M89*12)-D89</f>
        <v>1865223.5435286611</v>
      </c>
      <c r="P89" s="87">
        <v>10000</v>
      </c>
      <c r="Q89" s="121">
        <f>P89+P90</f>
        <v>20000</v>
      </c>
      <c r="R89" s="121">
        <v>402294895.03442204</v>
      </c>
      <c r="S89" s="121">
        <f>R89-Q89</f>
        <v>402274895.03442204</v>
      </c>
      <c r="T89" s="67"/>
      <c r="U89" s="26">
        <f t="shared" si="98"/>
        <v>4510.5869999999995</v>
      </c>
      <c r="V89" s="58">
        <f t="shared" si="99"/>
        <v>933.47049023699992</v>
      </c>
      <c r="W89" s="58">
        <f t="shared" si="100"/>
        <v>938.04873604199997</v>
      </c>
      <c r="X89" s="58">
        <f t="shared" si="101"/>
        <v>2639.0677737209999</v>
      </c>
      <c r="Y89" s="66"/>
      <c r="Z89" s="60">
        <f t="shared" si="102"/>
        <v>3310.0210000000002</v>
      </c>
      <c r="AA89" s="61">
        <f t="shared" si="103"/>
        <v>925.85336849691407</v>
      </c>
      <c r="AB89" s="61">
        <f t="shared" si="104"/>
        <v>1229.0725556718182</v>
      </c>
      <c r="AC89" s="61">
        <f t="shared" si="105"/>
        <v>1155.0950758312679</v>
      </c>
      <c r="AD89" s="66"/>
      <c r="AE89" s="62">
        <f t="shared" si="106"/>
        <v>4153.7023399999998</v>
      </c>
      <c r="AF89" s="63">
        <f t="shared" si="107"/>
        <v>950.20468563050588</v>
      </c>
      <c r="AG89" s="63">
        <f t="shared" si="108"/>
        <v>910.39186407184002</v>
      </c>
      <c r="AH89" s="63">
        <f t="shared" si="109"/>
        <v>2293.1053749274197</v>
      </c>
    </row>
    <row r="90" spans="1:34" x14ac:dyDescent="0.25">
      <c r="A90" s="69" t="s">
        <v>69</v>
      </c>
      <c r="B90" s="69" t="s">
        <v>132</v>
      </c>
      <c r="C90" s="69" t="s">
        <v>128</v>
      </c>
      <c r="D90" s="70">
        <v>245238000</v>
      </c>
      <c r="E90" s="71">
        <v>8.8999999999999996E-2</v>
      </c>
      <c r="F90" s="72">
        <v>0.02</v>
      </c>
      <c r="G90" s="73">
        <v>44172</v>
      </c>
      <c r="H90" s="73">
        <v>44203</v>
      </c>
      <c r="I90" s="73">
        <v>44477</v>
      </c>
      <c r="J90" s="74">
        <f t="shared" si="93"/>
        <v>305</v>
      </c>
      <c r="K90" s="74">
        <f t="shared" si="110"/>
        <v>274</v>
      </c>
      <c r="L90" s="74">
        <f t="shared" si="94"/>
        <v>0.83561643835616439</v>
      </c>
      <c r="M90" s="74">
        <f t="shared" si="95"/>
        <v>0.75068493150684934</v>
      </c>
      <c r="N90" s="28">
        <f>(D90*(1+E90/12)^(L90*12))-D90</f>
        <v>18861149.370291382</v>
      </c>
      <c r="O90" s="28">
        <f>D90*(1+F90/12)^(M90*12)-D90</f>
        <v>3706596.7471143007</v>
      </c>
      <c r="P90" s="87">
        <v>10000</v>
      </c>
      <c r="Q90" s="121"/>
      <c r="R90" s="121"/>
      <c r="S90" s="121"/>
      <c r="T90" s="67"/>
      <c r="U90" s="26">
        <f t="shared" si="98"/>
        <v>4510.5869999999995</v>
      </c>
      <c r="V90" s="58">
        <f t="shared" si="99"/>
        <v>933.47049023699992</v>
      </c>
      <c r="W90" s="58">
        <f t="shared" si="100"/>
        <v>938.04873604199997</v>
      </c>
      <c r="X90" s="58">
        <f t="shared" si="101"/>
        <v>2639.0677737209999</v>
      </c>
      <c r="Y90" s="66"/>
      <c r="Z90" s="60">
        <f t="shared" si="102"/>
        <v>3310.0210000000002</v>
      </c>
      <c r="AA90" s="61">
        <f t="shared" si="103"/>
        <v>925.85336849691407</v>
      </c>
      <c r="AB90" s="61">
        <f t="shared" si="104"/>
        <v>1229.0725556718182</v>
      </c>
      <c r="AC90" s="61">
        <f t="shared" si="105"/>
        <v>1155.0950758312679</v>
      </c>
      <c r="AD90" s="66"/>
      <c r="AE90" s="62">
        <f t="shared" si="106"/>
        <v>4153.7023399999998</v>
      </c>
      <c r="AF90" s="63">
        <f t="shared" si="107"/>
        <v>950.20468563050588</v>
      </c>
      <c r="AG90" s="63">
        <f t="shared" si="108"/>
        <v>910.39186407184002</v>
      </c>
      <c r="AH90" s="63">
        <f t="shared" si="109"/>
        <v>2293.1053749274197</v>
      </c>
    </row>
    <row r="91" spans="1:34" x14ac:dyDescent="0.25">
      <c r="A91" s="69" t="s">
        <v>70</v>
      </c>
      <c r="B91" s="69" t="s">
        <v>132</v>
      </c>
      <c r="C91" s="69" t="s">
        <v>127</v>
      </c>
      <c r="D91" s="70">
        <v>381396000</v>
      </c>
      <c r="E91" s="71">
        <v>0.09</v>
      </c>
      <c r="F91" s="72">
        <v>0.02</v>
      </c>
      <c r="G91" s="73">
        <v>43922</v>
      </c>
      <c r="H91" s="73">
        <v>44287</v>
      </c>
      <c r="I91" s="73">
        <v>44477</v>
      </c>
      <c r="J91" s="74">
        <f t="shared" si="93"/>
        <v>555</v>
      </c>
      <c r="K91" s="74">
        <f t="shared" si="110"/>
        <v>190</v>
      </c>
      <c r="L91" s="74">
        <f t="shared" si="94"/>
        <v>1.5205479452054795</v>
      </c>
      <c r="M91" s="74">
        <f t="shared" si="95"/>
        <v>0.52054794520547942</v>
      </c>
      <c r="N91" s="28">
        <f>(D91*(1+E91)^L91)-D91</f>
        <v>53399377.721929491</v>
      </c>
      <c r="O91" s="28">
        <f>D91*(1+F91)^M91-D91</f>
        <v>3951845.9608053565</v>
      </c>
      <c r="P91" s="87">
        <v>10000</v>
      </c>
      <c r="Q91" s="121">
        <f>P91+P92</f>
        <v>20000</v>
      </c>
      <c r="R91" s="121">
        <v>1039169682.1216642</v>
      </c>
      <c r="S91" s="121">
        <f>R91-Q91</f>
        <v>1039149682.1216642</v>
      </c>
      <c r="T91" s="67"/>
      <c r="U91" s="26">
        <f t="shared" si="98"/>
        <v>4510.5869999999995</v>
      </c>
      <c r="V91" s="58">
        <f t="shared" si="99"/>
        <v>933.47049023699992</v>
      </c>
      <c r="W91" s="58">
        <f t="shared" si="100"/>
        <v>938.04873604199997</v>
      </c>
      <c r="X91" s="58">
        <f t="shared" si="101"/>
        <v>2639.0677737209999</v>
      </c>
      <c r="Y91" s="66"/>
      <c r="Z91" s="60">
        <f t="shared" si="102"/>
        <v>3310.0210000000002</v>
      </c>
      <c r="AA91" s="61">
        <f t="shared" si="103"/>
        <v>925.85336849691407</v>
      </c>
      <c r="AB91" s="61">
        <f t="shared" si="104"/>
        <v>1229.0725556718182</v>
      </c>
      <c r="AC91" s="61">
        <f t="shared" si="105"/>
        <v>1155.0950758312679</v>
      </c>
      <c r="AD91" s="66"/>
      <c r="AE91" s="62">
        <f t="shared" si="106"/>
        <v>4153.7023399999998</v>
      </c>
      <c r="AF91" s="63">
        <f t="shared" si="107"/>
        <v>950.20468563050588</v>
      </c>
      <c r="AG91" s="63">
        <f t="shared" si="108"/>
        <v>910.39186407184002</v>
      </c>
      <c r="AH91" s="63">
        <f t="shared" si="109"/>
        <v>2293.1053749274197</v>
      </c>
    </row>
    <row r="92" spans="1:34" x14ac:dyDescent="0.25">
      <c r="A92" s="69" t="s">
        <v>70</v>
      </c>
      <c r="B92" s="69" t="s">
        <v>132</v>
      </c>
      <c r="C92" s="69" t="s">
        <v>127</v>
      </c>
      <c r="D92" s="70">
        <v>520139000</v>
      </c>
      <c r="E92" s="71">
        <v>9.2499999999999999E-2</v>
      </c>
      <c r="F92" s="72">
        <v>0.02</v>
      </c>
      <c r="G92" s="73">
        <v>43922</v>
      </c>
      <c r="H92" s="73">
        <v>44287</v>
      </c>
      <c r="I92" s="73">
        <v>44477</v>
      </c>
      <c r="J92" s="74">
        <f t="shared" si="93"/>
        <v>555</v>
      </c>
      <c r="K92" s="74">
        <f t="shared" si="110"/>
        <v>190</v>
      </c>
      <c r="L92" s="74">
        <f t="shared" si="94"/>
        <v>1.5205479452054795</v>
      </c>
      <c r="M92" s="74">
        <f t="shared" si="95"/>
        <v>0.52054794520547942</v>
      </c>
      <c r="N92" s="28">
        <f>(D92*(1+E92)^L92)-D92</f>
        <v>74894022.770470977</v>
      </c>
      <c r="O92" s="28">
        <f>D92*(1+F92)^M92-D92</f>
        <v>5389435.6684583426</v>
      </c>
      <c r="P92" s="87">
        <v>10000</v>
      </c>
      <c r="Q92" s="121"/>
      <c r="R92" s="121"/>
      <c r="S92" s="121"/>
      <c r="T92" s="67"/>
      <c r="U92" s="26">
        <f t="shared" si="98"/>
        <v>4510.5869999999995</v>
      </c>
      <c r="V92" s="58">
        <f t="shared" si="99"/>
        <v>933.47049023699992</v>
      </c>
      <c r="W92" s="58">
        <f t="shared" si="100"/>
        <v>938.04873604199997</v>
      </c>
      <c r="X92" s="58">
        <f t="shared" si="101"/>
        <v>2639.0677737209999</v>
      </c>
      <c r="Y92" s="66"/>
      <c r="Z92" s="60">
        <f t="shared" si="102"/>
        <v>3310.0210000000002</v>
      </c>
      <c r="AA92" s="61">
        <f t="shared" si="103"/>
        <v>925.85336849691407</v>
      </c>
      <c r="AB92" s="61">
        <f t="shared" si="104"/>
        <v>1229.0725556718182</v>
      </c>
      <c r="AC92" s="61">
        <f t="shared" si="105"/>
        <v>1155.0950758312679</v>
      </c>
      <c r="AD92" s="66"/>
      <c r="AE92" s="62">
        <f t="shared" si="106"/>
        <v>4153.7023399999998</v>
      </c>
      <c r="AF92" s="63">
        <f t="shared" si="107"/>
        <v>950.20468563050588</v>
      </c>
      <c r="AG92" s="63">
        <f t="shared" si="108"/>
        <v>910.39186407184002</v>
      </c>
      <c r="AH92" s="63">
        <f t="shared" si="109"/>
        <v>2293.1053749274197</v>
      </c>
    </row>
    <row r="93" spans="1:34" x14ac:dyDescent="0.25">
      <c r="A93" s="69" t="s">
        <v>71</v>
      </c>
      <c r="B93" s="69" t="s">
        <v>132</v>
      </c>
      <c r="C93" s="69" t="s">
        <v>129</v>
      </c>
      <c r="D93" s="75">
        <v>211885000</v>
      </c>
      <c r="E93" s="76">
        <v>9.01E-2</v>
      </c>
      <c r="F93" s="72">
        <v>0</v>
      </c>
      <c r="G93" s="73">
        <v>43175</v>
      </c>
      <c r="H93" s="73">
        <v>45001</v>
      </c>
      <c r="I93" s="73">
        <v>44477</v>
      </c>
      <c r="J93" s="74">
        <f t="shared" ref="J93:J94" si="112">(I93-G93)+1</f>
        <v>1303</v>
      </c>
      <c r="K93" s="74">
        <v>0</v>
      </c>
      <c r="L93" s="74">
        <f t="shared" si="94"/>
        <v>3.56986301369863</v>
      </c>
      <c r="M93" s="74">
        <f t="shared" si="95"/>
        <v>0</v>
      </c>
      <c r="N93" s="28">
        <f>(D93*(1+E93)^L93)-D93</f>
        <v>76418498.766352594</v>
      </c>
      <c r="O93" s="28">
        <f>D93*(1+F93)^M93-D93</f>
        <v>0</v>
      </c>
      <c r="P93" s="87">
        <v>10000</v>
      </c>
      <c r="Q93" s="121">
        <f>P93+P94</f>
        <v>20000</v>
      </c>
      <c r="R93" s="68">
        <v>425500341.24382037</v>
      </c>
      <c r="S93" s="121">
        <f>R93-Q93</f>
        <v>425480341.24382037</v>
      </c>
      <c r="T93" s="67"/>
      <c r="U93" s="26">
        <f t="shared" si="98"/>
        <v>4510.5869999999995</v>
      </c>
      <c r="V93" s="58">
        <f t="shared" si="99"/>
        <v>933.47049023699992</v>
      </c>
      <c r="W93" s="58">
        <f t="shared" si="100"/>
        <v>938.04873604199997</v>
      </c>
      <c r="X93" s="58">
        <f t="shared" si="101"/>
        <v>2639.0677737209999</v>
      </c>
      <c r="Y93" s="66"/>
      <c r="Z93" s="60">
        <f t="shared" si="102"/>
        <v>3310.0210000000002</v>
      </c>
      <c r="AA93" s="61">
        <f t="shared" si="103"/>
        <v>925.85336849691407</v>
      </c>
      <c r="AB93" s="61">
        <f t="shared" si="104"/>
        <v>1229.0725556718182</v>
      </c>
      <c r="AC93" s="61">
        <f t="shared" si="105"/>
        <v>1155.0950758312679</v>
      </c>
      <c r="AD93" s="66"/>
      <c r="AE93" s="62">
        <f t="shared" si="106"/>
        <v>4153.7023399999998</v>
      </c>
      <c r="AF93" s="63">
        <f t="shared" si="107"/>
        <v>950.20468563050588</v>
      </c>
      <c r="AG93" s="63">
        <f t="shared" si="108"/>
        <v>910.39186407184002</v>
      </c>
      <c r="AH93" s="63">
        <f t="shared" si="109"/>
        <v>2293.1053749274197</v>
      </c>
    </row>
    <row r="94" spans="1:34" x14ac:dyDescent="0.25">
      <c r="A94" s="69" t="s">
        <v>71</v>
      </c>
      <c r="B94" s="69" t="s">
        <v>132</v>
      </c>
      <c r="C94" s="69" t="s">
        <v>129</v>
      </c>
      <c r="D94" s="75">
        <v>100905000</v>
      </c>
      <c r="E94" s="76">
        <v>9.2600000000000002E-2</v>
      </c>
      <c r="F94" s="72">
        <v>0</v>
      </c>
      <c r="G94" s="73">
        <v>43175</v>
      </c>
      <c r="H94" s="73">
        <v>45001</v>
      </c>
      <c r="I94" s="73">
        <v>44477</v>
      </c>
      <c r="J94" s="74">
        <f t="shared" si="112"/>
        <v>1303</v>
      </c>
      <c r="K94" s="74">
        <v>0</v>
      </c>
      <c r="L94" s="74">
        <f t="shared" si="94"/>
        <v>3.56986301369863</v>
      </c>
      <c r="M94" s="74">
        <f t="shared" si="95"/>
        <v>0</v>
      </c>
      <c r="N94" s="28">
        <f>(D94*(1+E94)^L94)-D94</f>
        <v>37519794.815861344</v>
      </c>
      <c r="O94" s="28">
        <f>D94*(1+F94)^M94-D94</f>
        <v>0</v>
      </c>
      <c r="P94" s="87">
        <v>10000</v>
      </c>
      <c r="Q94" s="121"/>
      <c r="R94" s="68"/>
      <c r="S94" s="121"/>
      <c r="T94" s="67"/>
      <c r="U94" s="26">
        <f t="shared" si="98"/>
        <v>4510.5869999999995</v>
      </c>
      <c r="V94" s="58">
        <f t="shared" si="99"/>
        <v>933.47049023699992</v>
      </c>
      <c r="W94" s="58">
        <f t="shared" si="100"/>
        <v>938.04873604199997</v>
      </c>
      <c r="X94" s="58">
        <f t="shared" si="101"/>
        <v>2639.0677737209999</v>
      </c>
      <c r="Y94" s="66"/>
      <c r="Z94" s="60">
        <f t="shared" si="102"/>
        <v>3310.0210000000002</v>
      </c>
      <c r="AA94" s="61">
        <f t="shared" si="103"/>
        <v>925.85336849691407</v>
      </c>
      <c r="AB94" s="61">
        <f t="shared" si="104"/>
        <v>1229.0725556718182</v>
      </c>
      <c r="AC94" s="61">
        <f t="shared" si="105"/>
        <v>1155.0950758312679</v>
      </c>
      <c r="AD94" s="66"/>
      <c r="AE94" s="62">
        <f t="shared" si="106"/>
        <v>4153.7023399999998</v>
      </c>
      <c r="AF94" s="63">
        <f t="shared" si="107"/>
        <v>950.20468563050588</v>
      </c>
      <c r="AG94" s="63">
        <f t="shared" si="108"/>
        <v>910.39186407184002</v>
      </c>
      <c r="AH94" s="63">
        <f t="shared" si="109"/>
        <v>2293.1053749274197</v>
      </c>
    </row>
    <row r="95" spans="1:34" x14ac:dyDescent="0.25">
      <c r="A95" s="69" t="s">
        <v>73</v>
      </c>
      <c r="B95" s="69" t="s">
        <v>131</v>
      </c>
      <c r="C95" s="69" t="s">
        <v>128</v>
      </c>
      <c r="D95" s="70">
        <v>33119000</v>
      </c>
      <c r="E95" s="71">
        <v>9.1200000000000003E-2</v>
      </c>
      <c r="F95" s="72">
        <v>0.02</v>
      </c>
      <c r="G95" s="73">
        <v>44172</v>
      </c>
      <c r="H95" s="73">
        <v>44203</v>
      </c>
      <c r="I95" s="73">
        <v>44477</v>
      </c>
      <c r="J95" s="74">
        <f t="shared" si="93"/>
        <v>305</v>
      </c>
      <c r="K95" s="74">
        <f>I95-H95</f>
        <v>274</v>
      </c>
      <c r="L95" s="74">
        <f t="shared" si="94"/>
        <v>0.83561643835616439</v>
      </c>
      <c r="M95" s="74">
        <f t="shared" si="95"/>
        <v>0.75068493150684934</v>
      </c>
      <c r="N95" s="28">
        <f>(D95*(1+E95/12)^(L95*12))-D95</f>
        <v>2612305.9797988236</v>
      </c>
      <c r="O95" s="28">
        <f>D95*(1+F95/12)^(M95*12)-D95</f>
        <v>500569.96740993857</v>
      </c>
      <c r="P95" s="87">
        <v>10000</v>
      </c>
      <c r="Q95" s="121">
        <f>P95+P96</f>
        <v>20000</v>
      </c>
      <c r="R95" s="121">
        <v>134310437.03191954</v>
      </c>
      <c r="S95" s="121">
        <f>R95-Q95</f>
        <v>134290437.03191954</v>
      </c>
      <c r="T95" s="67"/>
      <c r="U95" s="26">
        <f t="shared" ref="U95:U100" si="113">P95*$U$6</f>
        <v>500</v>
      </c>
      <c r="V95" s="58">
        <f t="shared" ref="V95:V100" si="114">U95*$V$6</f>
        <v>103.4755</v>
      </c>
      <c r="W95" s="58">
        <f t="shared" ref="W95:W100" si="115">U95*$W$6</f>
        <v>103.983</v>
      </c>
      <c r="X95" s="58">
        <f t="shared" ref="X95:X100" si="116">U95*$X$6</f>
        <v>292.54149999999998</v>
      </c>
      <c r="Y95" s="66"/>
      <c r="Z95" s="60">
        <f t="shared" ref="Z95:Z100" si="117">P95*$Z$6</f>
        <v>500</v>
      </c>
      <c r="AA95" s="61">
        <f t="shared" ref="AA95:AA100" si="118">Z95*$AA$6</f>
        <v>139.85611700000001</v>
      </c>
      <c r="AB95" s="61">
        <f t="shared" ref="AB95:AB100" si="119">Z95*$AB$6</f>
        <v>185.65932900000001</v>
      </c>
      <c r="AC95" s="61">
        <f t="shared" ref="AC95:AC100" si="120">Z95*$AC$6</f>
        <v>174.48455399999997</v>
      </c>
      <c r="AD95" s="66"/>
      <c r="AE95" s="62">
        <f t="shared" ref="AE95:AE100" si="121">P95*$AE$6</f>
        <v>500</v>
      </c>
      <c r="AF95" s="63">
        <f t="shared" ref="AF95:AF100" si="122">AE95*$AF$6</f>
        <v>114.38045</v>
      </c>
      <c r="AG95" s="63">
        <f t="shared" ref="AG95:AG100" si="123">AE95*$AG$6</f>
        <v>109.58800000000001</v>
      </c>
      <c r="AH95" s="63">
        <f t="shared" ref="AH95:AH100" si="124">AE95*$AH$6</f>
        <v>276.03149999999999</v>
      </c>
    </row>
    <row r="96" spans="1:34" x14ac:dyDescent="0.25">
      <c r="A96" s="69" t="s">
        <v>73</v>
      </c>
      <c r="B96" s="69" t="s">
        <v>131</v>
      </c>
      <c r="C96" s="69" t="s">
        <v>128</v>
      </c>
      <c r="D96" s="70">
        <v>89469000</v>
      </c>
      <c r="E96" s="71">
        <v>9.3700000000000006E-2</v>
      </c>
      <c r="F96" s="72">
        <v>0.02</v>
      </c>
      <c r="G96" s="73">
        <v>44172</v>
      </c>
      <c r="H96" s="73">
        <v>44203</v>
      </c>
      <c r="I96" s="73">
        <v>44477</v>
      </c>
      <c r="J96" s="74">
        <f t="shared" si="93"/>
        <v>305</v>
      </c>
      <c r="K96" s="74">
        <f>I96-H96</f>
        <v>274</v>
      </c>
      <c r="L96" s="74">
        <f t="shared" si="94"/>
        <v>0.83561643835616439</v>
      </c>
      <c r="M96" s="74">
        <f t="shared" si="95"/>
        <v>0.75068493150684934</v>
      </c>
      <c r="N96" s="28">
        <f>(D96*(1+E96/12)^(L96*12))-D96</f>
        <v>7257301.2213634551</v>
      </c>
      <c r="O96" s="28">
        <f>D96*(1+F96/12)^(M96*12)-D96</f>
        <v>1352259.8633473217</v>
      </c>
      <c r="P96" s="87">
        <v>10000</v>
      </c>
      <c r="Q96" s="121"/>
      <c r="R96" s="121"/>
      <c r="S96" s="121"/>
      <c r="T96" s="67"/>
      <c r="U96" s="26">
        <f t="shared" si="113"/>
        <v>500</v>
      </c>
      <c r="V96" s="58">
        <f t="shared" si="114"/>
        <v>103.4755</v>
      </c>
      <c r="W96" s="58">
        <f t="shared" si="115"/>
        <v>103.983</v>
      </c>
      <c r="X96" s="58">
        <f t="shared" si="116"/>
        <v>292.54149999999998</v>
      </c>
      <c r="Y96" s="66"/>
      <c r="Z96" s="60">
        <f t="shared" si="117"/>
        <v>500</v>
      </c>
      <c r="AA96" s="61">
        <f t="shared" si="118"/>
        <v>139.85611700000001</v>
      </c>
      <c r="AB96" s="61">
        <f t="shared" si="119"/>
        <v>185.65932900000001</v>
      </c>
      <c r="AC96" s="61">
        <f t="shared" si="120"/>
        <v>174.48455399999997</v>
      </c>
      <c r="AD96" s="66"/>
      <c r="AE96" s="62">
        <f t="shared" si="121"/>
        <v>500</v>
      </c>
      <c r="AF96" s="63">
        <f t="shared" si="122"/>
        <v>114.38045</v>
      </c>
      <c r="AG96" s="63">
        <f t="shared" si="123"/>
        <v>109.58800000000001</v>
      </c>
      <c r="AH96" s="63">
        <f t="shared" si="124"/>
        <v>276.03149999999999</v>
      </c>
    </row>
    <row r="97" spans="1:34" x14ac:dyDescent="0.25">
      <c r="A97" s="69" t="s">
        <v>74</v>
      </c>
      <c r="B97" s="69" t="s">
        <v>131</v>
      </c>
      <c r="C97" s="69" t="s">
        <v>127</v>
      </c>
      <c r="D97" s="70">
        <v>29340000</v>
      </c>
      <c r="E97" s="71">
        <v>9.5000000000000001E-2</v>
      </c>
      <c r="F97" s="72">
        <v>0.02</v>
      </c>
      <c r="G97" s="73">
        <v>43922</v>
      </c>
      <c r="H97" s="73">
        <v>44287</v>
      </c>
      <c r="I97" s="73">
        <v>44477</v>
      </c>
      <c r="J97" s="74">
        <f t="shared" si="93"/>
        <v>555</v>
      </c>
      <c r="K97" s="74">
        <f>I97-H97</f>
        <v>190</v>
      </c>
      <c r="L97" s="74">
        <f t="shared" si="94"/>
        <v>1.5205479452054795</v>
      </c>
      <c r="M97" s="74">
        <f t="shared" si="95"/>
        <v>0.52054794520547942</v>
      </c>
      <c r="N97" s="28">
        <f>(D97*(1+E97)^L97)-D97</f>
        <v>4341480.0639811829</v>
      </c>
      <c r="O97" s="28">
        <f>D97*(1+F97)^M97-D97</f>
        <v>304007.27980898693</v>
      </c>
      <c r="P97" s="87">
        <v>10000</v>
      </c>
      <c r="Q97" s="121">
        <f>P97+P98</f>
        <v>20000</v>
      </c>
      <c r="R97" s="121">
        <v>134751703.63215202</v>
      </c>
      <c r="S97" s="121">
        <f>R97-Q97</f>
        <v>134731703.63215202</v>
      </c>
      <c r="T97" s="67"/>
      <c r="U97" s="26">
        <f t="shared" si="113"/>
        <v>500</v>
      </c>
      <c r="V97" s="58">
        <f t="shared" si="114"/>
        <v>103.4755</v>
      </c>
      <c r="W97" s="58">
        <f t="shared" si="115"/>
        <v>103.983</v>
      </c>
      <c r="X97" s="58">
        <f t="shared" si="116"/>
        <v>292.54149999999998</v>
      </c>
      <c r="Y97" s="66"/>
      <c r="Z97" s="60">
        <f t="shared" si="117"/>
        <v>500</v>
      </c>
      <c r="AA97" s="61">
        <f t="shared" si="118"/>
        <v>139.85611700000001</v>
      </c>
      <c r="AB97" s="61">
        <f t="shared" si="119"/>
        <v>185.65932900000001</v>
      </c>
      <c r="AC97" s="61">
        <f t="shared" si="120"/>
        <v>174.48455399999997</v>
      </c>
      <c r="AD97" s="66"/>
      <c r="AE97" s="62">
        <f t="shared" si="121"/>
        <v>500</v>
      </c>
      <c r="AF97" s="63">
        <f t="shared" si="122"/>
        <v>114.38045</v>
      </c>
      <c r="AG97" s="63">
        <f t="shared" si="123"/>
        <v>109.58800000000001</v>
      </c>
      <c r="AH97" s="63">
        <f t="shared" si="124"/>
        <v>276.03149999999999</v>
      </c>
    </row>
    <row r="98" spans="1:34" x14ac:dyDescent="0.25">
      <c r="A98" s="69" t="s">
        <v>74</v>
      </c>
      <c r="B98" s="69" t="s">
        <v>131</v>
      </c>
      <c r="C98" s="69" t="s">
        <v>127</v>
      </c>
      <c r="D98" s="70">
        <v>86694000</v>
      </c>
      <c r="E98" s="71">
        <v>9.7500000000000003E-2</v>
      </c>
      <c r="F98" s="72">
        <v>0.02</v>
      </c>
      <c r="G98" s="73">
        <v>43922</v>
      </c>
      <c r="H98" s="73">
        <v>44287</v>
      </c>
      <c r="I98" s="73">
        <v>44477</v>
      </c>
      <c r="J98" s="74">
        <f t="shared" si="93"/>
        <v>555</v>
      </c>
      <c r="K98" s="74">
        <f>I98-H98</f>
        <v>190</v>
      </c>
      <c r="L98" s="74">
        <f t="shared" si="94"/>
        <v>1.5205479452054795</v>
      </c>
      <c r="M98" s="74">
        <f t="shared" si="95"/>
        <v>0.52054794520547942</v>
      </c>
      <c r="N98" s="28">
        <f>(D98*(1+E98)^L98)-D98</f>
        <v>13173933.837245271</v>
      </c>
      <c r="O98" s="28">
        <f>D98*(1+F98)^M98-D98</f>
        <v>898282.45111657679</v>
      </c>
      <c r="P98" s="87">
        <v>10000</v>
      </c>
      <c r="Q98" s="121"/>
      <c r="R98" s="121"/>
      <c r="S98" s="121"/>
      <c r="T98" s="67"/>
      <c r="U98" s="26">
        <f t="shared" si="113"/>
        <v>500</v>
      </c>
      <c r="V98" s="58">
        <f t="shared" si="114"/>
        <v>103.4755</v>
      </c>
      <c r="W98" s="58">
        <f t="shared" si="115"/>
        <v>103.983</v>
      </c>
      <c r="X98" s="58">
        <f t="shared" si="116"/>
        <v>292.54149999999998</v>
      </c>
      <c r="Y98" s="66"/>
      <c r="Z98" s="60">
        <f t="shared" si="117"/>
        <v>500</v>
      </c>
      <c r="AA98" s="61">
        <f t="shared" si="118"/>
        <v>139.85611700000001</v>
      </c>
      <c r="AB98" s="61">
        <f t="shared" si="119"/>
        <v>185.65932900000001</v>
      </c>
      <c r="AC98" s="61">
        <f t="shared" si="120"/>
        <v>174.48455399999997</v>
      </c>
      <c r="AD98" s="66"/>
      <c r="AE98" s="62">
        <f t="shared" si="121"/>
        <v>500</v>
      </c>
      <c r="AF98" s="63">
        <f t="shared" si="122"/>
        <v>114.38045</v>
      </c>
      <c r="AG98" s="63">
        <f t="shared" si="123"/>
        <v>109.58800000000001</v>
      </c>
      <c r="AH98" s="63">
        <f t="shared" si="124"/>
        <v>276.03149999999999</v>
      </c>
    </row>
    <row r="99" spans="1:34" x14ac:dyDescent="0.25">
      <c r="A99" s="69" t="s">
        <v>75</v>
      </c>
      <c r="B99" s="69" t="s">
        <v>131</v>
      </c>
      <c r="C99" s="69" t="s">
        <v>129</v>
      </c>
      <c r="D99" s="79">
        <v>14137000</v>
      </c>
      <c r="E99" s="76">
        <v>9.5000000000000001E-2</v>
      </c>
      <c r="F99" s="72">
        <v>0</v>
      </c>
      <c r="G99" s="73">
        <v>43175</v>
      </c>
      <c r="H99" s="73">
        <v>46828</v>
      </c>
      <c r="I99" s="73">
        <v>44477</v>
      </c>
      <c r="J99" s="74">
        <f t="shared" ref="J99:J100" si="125">(I99-G99)+1</f>
        <v>1303</v>
      </c>
      <c r="K99" s="74">
        <v>0</v>
      </c>
      <c r="L99" s="74">
        <f t="shared" si="94"/>
        <v>3.56986301369863</v>
      </c>
      <c r="M99" s="74">
        <f t="shared" si="95"/>
        <v>0</v>
      </c>
      <c r="N99" s="28">
        <f>(D99*(1+E99)^L99)-D99</f>
        <v>5409106.6575768441</v>
      </c>
      <c r="O99" s="28">
        <f>D99*(1+F99)^M99-D99</f>
        <v>0</v>
      </c>
      <c r="P99" s="87">
        <v>10000</v>
      </c>
      <c r="Q99" s="121">
        <f>P99+P100</f>
        <v>20000</v>
      </c>
      <c r="R99" s="122">
        <v>43641243.476411954</v>
      </c>
      <c r="S99" s="121">
        <f>R99-Q99</f>
        <v>43621243.476411954</v>
      </c>
      <c r="T99" s="67"/>
      <c r="U99" s="26">
        <f t="shared" si="113"/>
        <v>500</v>
      </c>
      <c r="V99" s="58">
        <f t="shared" si="114"/>
        <v>103.4755</v>
      </c>
      <c r="W99" s="58">
        <f t="shared" si="115"/>
        <v>103.983</v>
      </c>
      <c r="X99" s="58">
        <f t="shared" si="116"/>
        <v>292.54149999999998</v>
      </c>
      <c r="Y99" s="66"/>
      <c r="Z99" s="60">
        <f t="shared" si="117"/>
        <v>500</v>
      </c>
      <c r="AA99" s="61">
        <f t="shared" si="118"/>
        <v>139.85611700000001</v>
      </c>
      <c r="AB99" s="61">
        <f t="shared" si="119"/>
        <v>185.65932900000001</v>
      </c>
      <c r="AC99" s="61">
        <f t="shared" si="120"/>
        <v>174.48455399999997</v>
      </c>
      <c r="AD99" s="66"/>
      <c r="AE99" s="62">
        <f t="shared" si="121"/>
        <v>500</v>
      </c>
      <c r="AF99" s="63">
        <f t="shared" si="122"/>
        <v>114.38045</v>
      </c>
      <c r="AG99" s="63">
        <f t="shared" si="123"/>
        <v>109.58800000000001</v>
      </c>
      <c r="AH99" s="63">
        <f t="shared" si="124"/>
        <v>276.03149999999999</v>
      </c>
    </row>
    <row r="100" spans="1:34" x14ac:dyDescent="0.25">
      <c r="A100" s="69" t="s">
        <v>75</v>
      </c>
      <c r="B100" s="69" t="s">
        <v>131</v>
      </c>
      <c r="C100" s="69" t="s">
        <v>129</v>
      </c>
      <c r="D100" s="75">
        <v>17435000</v>
      </c>
      <c r="E100" s="76">
        <v>9.7500000000000003E-2</v>
      </c>
      <c r="F100" s="72">
        <v>0</v>
      </c>
      <c r="G100" s="73">
        <v>43175</v>
      </c>
      <c r="H100" s="73">
        <v>46828</v>
      </c>
      <c r="I100" s="73">
        <v>44477</v>
      </c>
      <c r="J100" s="74">
        <f t="shared" si="125"/>
        <v>1303</v>
      </c>
      <c r="K100" s="74">
        <v>0</v>
      </c>
      <c r="L100" s="74">
        <f t="shared" si="94"/>
        <v>3.56986301369863</v>
      </c>
      <c r="M100" s="74">
        <f t="shared" si="95"/>
        <v>0</v>
      </c>
      <c r="N100" s="28">
        <f>(D100*(1+E100)^L100)-D100</f>
        <v>6868039.0698216893</v>
      </c>
      <c r="O100" s="28">
        <f>D100*(1+F100)^M100-D100</f>
        <v>0</v>
      </c>
      <c r="P100" s="87">
        <v>10000</v>
      </c>
      <c r="Q100" s="121"/>
      <c r="R100" s="122"/>
      <c r="S100" s="121"/>
      <c r="T100" s="67"/>
      <c r="U100" s="26">
        <f t="shared" si="113"/>
        <v>500</v>
      </c>
      <c r="V100" s="58">
        <f t="shared" si="114"/>
        <v>103.4755</v>
      </c>
      <c r="W100" s="58">
        <f t="shared" si="115"/>
        <v>103.983</v>
      </c>
      <c r="X100" s="58">
        <f t="shared" si="116"/>
        <v>292.54149999999998</v>
      </c>
      <c r="Y100" s="66"/>
      <c r="Z100" s="60">
        <f t="shared" si="117"/>
        <v>500</v>
      </c>
      <c r="AA100" s="61">
        <f t="shared" si="118"/>
        <v>139.85611700000001</v>
      </c>
      <c r="AB100" s="61">
        <f t="shared" si="119"/>
        <v>185.65932900000001</v>
      </c>
      <c r="AC100" s="61">
        <f t="shared" si="120"/>
        <v>174.48455399999997</v>
      </c>
      <c r="AD100" s="66"/>
      <c r="AE100" s="62">
        <f t="shared" si="121"/>
        <v>500</v>
      </c>
      <c r="AF100" s="63">
        <f t="shared" si="122"/>
        <v>114.38045</v>
      </c>
      <c r="AG100" s="63">
        <f t="shared" si="123"/>
        <v>109.58800000000001</v>
      </c>
      <c r="AH100" s="63">
        <f t="shared" si="124"/>
        <v>276.03149999999999</v>
      </c>
    </row>
    <row r="101" spans="1:34" x14ac:dyDescent="0.25">
      <c r="A101" s="69" t="s">
        <v>59</v>
      </c>
      <c r="B101" s="69" t="s">
        <v>132</v>
      </c>
      <c r="C101" s="69" t="s">
        <v>128</v>
      </c>
      <c r="D101" s="74">
        <v>507200000</v>
      </c>
      <c r="E101" s="77">
        <v>9.11E-2</v>
      </c>
      <c r="F101" s="72">
        <v>0.02</v>
      </c>
      <c r="G101" s="73">
        <v>44172</v>
      </c>
      <c r="H101" s="73">
        <v>44203</v>
      </c>
      <c r="I101" s="73">
        <v>44477</v>
      </c>
      <c r="J101" s="74">
        <f t="shared" si="93"/>
        <v>305</v>
      </c>
      <c r="K101" s="74">
        <f>I101-H101</f>
        <v>274</v>
      </c>
      <c r="L101" s="74">
        <f t="shared" si="94"/>
        <v>0.83561643835616439</v>
      </c>
      <c r="M101" s="74">
        <f t="shared" si="95"/>
        <v>0.75068493150684934</v>
      </c>
      <c r="N101" s="28">
        <f>(D101*(1+E101/12)^(L101*12))-D101</f>
        <v>39960708.073625445</v>
      </c>
      <c r="O101" s="28">
        <f>D101*(1+F101/12)^(M101*12)-D101</f>
        <v>7665964.7776297927</v>
      </c>
      <c r="P101" s="87">
        <v>10000</v>
      </c>
      <c r="Q101" s="67"/>
      <c r="R101" s="67">
        <v>554826672.85125518</v>
      </c>
      <c r="S101" s="67">
        <f>R101-P101</f>
        <v>554816672.85125518</v>
      </c>
      <c r="T101" s="67"/>
      <c r="U101" s="26">
        <f t="shared" ref="U101:U115" si="126">P101*$U$5</f>
        <v>4510.5869999999995</v>
      </c>
      <c r="V101" s="58">
        <f t="shared" ref="V101:V115" si="127">U101*$V$5</f>
        <v>933.47049023699992</v>
      </c>
      <c r="W101" s="58">
        <f t="shared" ref="W101:W115" si="128">U101*$W$5</f>
        <v>938.04873604199997</v>
      </c>
      <c r="X101" s="58">
        <f t="shared" ref="X101:X115" si="129">U101*$X$5</f>
        <v>2639.0677737209999</v>
      </c>
      <c r="Y101" s="66"/>
      <c r="Z101" s="60">
        <f t="shared" ref="Z101:Z115" si="130">P101*$Z$5</f>
        <v>3310.0210000000002</v>
      </c>
      <c r="AA101" s="61">
        <f t="shared" ref="AA101:AA115" si="131">Z101*$AA$5</f>
        <v>925.85336849691407</v>
      </c>
      <c r="AB101" s="61">
        <f t="shared" ref="AB101:AB115" si="132">Z101*$AB$5</f>
        <v>1229.0725556718182</v>
      </c>
      <c r="AC101" s="61">
        <f t="shared" ref="AC101:AC115" si="133">Z101*$AC$5</f>
        <v>1155.0950758312679</v>
      </c>
      <c r="AD101" s="66"/>
      <c r="AE101" s="62">
        <f t="shared" ref="AE101:AE115" si="134">P101*$AE$5</f>
        <v>4153.7023399999998</v>
      </c>
      <c r="AF101" s="63">
        <f t="shared" ref="AF101:AF115" si="135">AE101*$AF$5</f>
        <v>950.20468563050588</v>
      </c>
      <c r="AG101" s="63">
        <f t="shared" ref="AG101:AG115" si="136">AE101*$AG$5</f>
        <v>910.39186407184002</v>
      </c>
      <c r="AH101" s="63">
        <f t="shared" ref="AH101:AH115" si="137">AE101*$AH$5</f>
        <v>2293.1053749274197</v>
      </c>
    </row>
    <row r="102" spans="1:34" x14ac:dyDescent="0.25">
      <c r="A102" s="69" t="s">
        <v>60</v>
      </c>
      <c r="B102" s="69" t="s">
        <v>132</v>
      </c>
      <c r="C102" s="69" t="s">
        <v>128</v>
      </c>
      <c r="D102" s="74">
        <v>477245000</v>
      </c>
      <c r="E102" s="77">
        <v>9.35E-2</v>
      </c>
      <c r="F102" s="72">
        <v>0.02</v>
      </c>
      <c r="G102" s="73">
        <v>44172</v>
      </c>
      <c r="H102" s="73">
        <v>44203</v>
      </c>
      <c r="I102" s="73">
        <v>44477</v>
      </c>
      <c r="J102" s="74">
        <f t="shared" si="93"/>
        <v>305</v>
      </c>
      <c r="K102" s="74">
        <f>I102-H102</f>
        <v>274</v>
      </c>
      <c r="L102" s="74">
        <f t="shared" si="94"/>
        <v>0.83561643835616439</v>
      </c>
      <c r="M102" s="74">
        <f t="shared" si="95"/>
        <v>0.75068493150684934</v>
      </c>
      <c r="N102" s="28">
        <f>(D102*(1+E102/12)^(L102*12))-D102</f>
        <v>38626298.453431606</v>
      </c>
      <c r="O102" s="28">
        <f>D102*(1+F102/12)^(M102*12)-D102</f>
        <v>7213216.4043768644</v>
      </c>
      <c r="P102" s="87">
        <v>10000</v>
      </c>
      <c r="Q102" s="67"/>
      <c r="R102" s="67">
        <v>523084514.85780847</v>
      </c>
      <c r="S102" s="67">
        <f t="shared" ref="S102:S115" si="138">R102-P102</f>
        <v>523074514.85780847</v>
      </c>
      <c r="T102" s="67"/>
      <c r="U102" s="26">
        <f t="shared" si="126"/>
        <v>4510.5869999999995</v>
      </c>
      <c r="V102" s="58">
        <f t="shared" si="127"/>
        <v>933.47049023699992</v>
      </c>
      <c r="W102" s="58">
        <f t="shared" si="128"/>
        <v>938.04873604199997</v>
      </c>
      <c r="X102" s="58">
        <f t="shared" si="129"/>
        <v>2639.0677737209999</v>
      </c>
      <c r="Y102" s="66"/>
      <c r="Z102" s="60">
        <f t="shared" si="130"/>
        <v>3310.0210000000002</v>
      </c>
      <c r="AA102" s="61">
        <f t="shared" si="131"/>
        <v>925.85336849691407</v>
      </c>
      <c r="AB102" s="61">
        <f t="shared" si="132"/>
        <v>1229.0725556718182</v>
      </c>
      <c r="AC102" s="61">
        <f t="shared" si="133"/>
        <v>1155.0950758312679</v>
      </c>
      <c r="AD102" s="66"/>
      <c r="AE102" s="62">
        <f t="shared" si="134"/>
        <v>4153.7023399999998</v>
      </c>
      <c r="AF102" s="63">
        <f t="shared" si="135"/>
        <v>950.20468563050588</v>
      </c>
      <c r="AG102" s="63">
        <f t="shared" si="136"/>
        <v>910.39186407184002</v>
      </c>
      <c r="AH102" s="63">
        <f t="shared" si="137"/>
        <v>2293.1053749274197</v>
      </c>
    </row>
    <row r="103" spans="1:34" x14ac:dyDescent="0.25">
      <c r="A103" s="69" t="s">
        <v>61</v>
      </c>
      <c r="B103" s="69" t="s">
        <v>132</v>
      </c>
      <c r="C103" s="69" t="s">
        <v>127</v>
      </c>
      <c r="D103" s="74">
        <v>430860000</v>
      </c>
      <c r="E103" s="77">
        <v>9.5000000000000001E-2</v>
      </c>
      <c r="F103" s="72">
        <v>0.02</v>
      </c>
      <c r="G103" s="73">
        <v>43922</v>
      </c>
      <c r="H103" s="73">
        <v>44287</v>
      </c>
      <c r="I103" s="73">
        <v>44477</v>
      </c>
      <c r="J103" s="74">
        <f t="shared" si="93"/>
        <v>555</v>
      </c>
      <c r="K103" s="74">
        <f>I103-H103</f>
        <v>190</v>
      </c>
      <c r="L103" s="74">
        <f t="shared" si="94"/>
        <v>1.5205479452054795</v>
      </c>
      <c r="M103" s="74">
        <f t="shared" si="95"/>
        <v>0.52054794520547942</v>
      </c>
      <c r="N103" s="28">
        <f>(D103*(1+E103)^L103)-D103</f>
        <v>63754945.479445517</v>
      </c>
      <c r="O103" s="28">
        <f>D103*(1+F103)^M103-D103</f>
        <v>4464368.663207233</v>
      </c>
      <c r="P103" s="87">
        <v>10000</v>
      </c>
      <c r="Q103" s="67"/>
      <c r="R103" s="67">
        <v>499079314.14265275</v>
      </c>
      <c r="S103" s="67">
        <f t="shared" si="138"/>
        <v>499069314.14265275</v>
      </c>
      <c r="T103" s="67"/>
      <c r="U103" s="26">
        <f t="shared" si="126"/>
        <v>4510.5869999999995</v>
      </c>
      <c r="V103" s="58">
        <f t="shared" si="127"/>
        <v>933.47049023699992</v>
      </c>
      <c r="W103" s="58">
        <f t="shared" si="128"/>
        <v>938.04873604199997</v>
      </c>
      <c r="X103" s="58">
        <f t="shared" si="129"/>
        <v>2639.0677737209999</v>
      </c>
      <c r="Y103" s="66"/>
      <c r="Z103" s="60">
        <f t="shared" si="130"/>
        <v>3310.0210000000002</v>
      </c>
      <c r="AA103" s="61">
        <f t="shared" si="131"/>
        <v>925.85336849691407</v>
      </c>
      <c r="AB103" s="61">
        <f t="shared" si="132"/>
        <v>1229.0725556718182</v>
      </c>
      <c r="AC103" s="61">
        <f t="shared" si="133"/>
        <v>1155.0950758312679</v>
      </c>
      <c r="AD103" s="66"/>
      <c r="AE103" s="62">
        <f t="shared" si="134"/>
        <v>4153.7023399999998</v>
      </c>
      <c r="AF103" s="63">
        <f t="shared" si="135"/>
        <v>950.20468563050588</v>
      </c>
      <c r="AG103" s="63">
        <f t="shared" si="136"/>
        <v>910.39186407184002</v>
      </c>
      <c r="AH103" s="63">
        <f t="shared" si="137"/>
        <v>2293.1053749274197</v>
      </c>
    </row>
    <row r="104" spans="1:34" x14ac:dyDescent="0.25">
      <c r="A104" s="69" t="s">
        <v>62</v>
      </c>
      <c r="B104" s="69" t="s">
        <v>132</v>
      </c>
      <c r="C104" s="69" t="s">
        <v>127</v>
      </c>
      <c r="D104" s="74">
        <v>1794589000</v>
      </c>
      <c r="E104" s="77">
        <v>9.7500000000000003E-2</v>
      </c>
      <c r="F104" s="72">
        <v>0.02</v>
      </c>
      <c r="G104" s="73">
        <v>43922</v>
      </c>
      <c r="H104" s="73">
        <v>44287</v>
      </c>
      <c r="I104" s="73">
        <v>44477</v>
      </c>
      <c r="J104" s="74">
        <f t="shared" ref="J104:J114" si="139">I104-G104</f>
        <v>555</v>
      </c>
      <c r="K104" s="74">
        <f>I104-H104</f>
        <v>190</v>
      </c>
      <c r="L104" s="74">
        <f t="shared" ref="L104:L115" si="140">J104/365</f>
        <v>1.5205479452054795</v>
      </c>
      <c r="M104" s="74">
        <f t="shared" ref="M104:M115" si="141">K104/365</f>
        <v>0.52054794520547942</v>
      </c>
      <c r="N104" s="28">
        <f>(D104*(1+E104)^L104)-D104</f>
        <v>272703955.87985516</v>
      </c>
      <c r="O104" s="28">
        <f>D104*(1+F104)^M104-D104</f>
        <v>18594687.125601053</v>
      </c>
      <c r="P104" s="87">
        <v>10000</v>
      </c>
      <c r="Q104" s="67"/>
      <c r="R104" s="67">
        <v>2085887643.0054562</v>
      </c>
      <c r="S104" s="67">
        <f t="shared" si="138"/>
        <v>2085877643.0054562</v>
      </c>
      <c r="T104" s="67"/>
      <c r="U104" s="26">
        <f t="shared" si="126"/>
        <v>4510.5869999999995</v>
      </c>
      <c r="V104" s="58">
        <f t="shared" si="127"/>
        <v>933.47049023699992</v>
      </c>
      <c r="W104" s="58">
        <f t="shared" si="128"/>
        <v>938.04873604199997</v>
      </c>
      <c r="X104" s="58">
        <f t="shared" si="129"/>
        <v>2639.0677737209999</v>
      </c>
      <c r="Y104" s="66"/>
      <c r="Z104" s="60">
        <f t="shared" si="130"/>
        <v>3310.0210000000002</v>
      </c>
      <c r="AA104" s="61">
        <f t="shared" si="131"/>
        <v>925.85336849691407</v>
      </c>
      <c r="AB104" s="61">
        <f t="shared" si="132"/>
        <v>1229.0725556718182</v>
      </c>
      <c r="AC104" s="61">
        <f t="shared" si="133"/>
        <v>1155.0950758312679</v>
      </c>
      <c r="AD104" s="66"/>
      <c r="AE104" s="62">
        <f t="shared" si="134"/>
        <v>4153.7023399999998</v>
      </c>
      <c r="AF104" s="63">
        <f t="shared" si="135"/>
        <v>950.20468563050588</v>
      </c>
      <c r="AG104" s="63">
        <f t="shared" si="136"/>
        <v>910.39186407184002</v>
      </c>
      <c r="AH104" s="63">
        <f t="shared" si="137"/>
        <v>2293.1053749274197</v>
      </c>
    </row>
    <row r="105" spans="1:34" x14ac:dyDescent="0.25">
      <c r="A105" s="69" t="s">
        <v>63</v>
      </c>
      <c r="B105" s="69" t="s">
        <v>132</v>
      </c>
      <c r="C105" s="69" t="s">
        <v>129</v>
      </c>
      <c r="D105" s="74">
        <v>1500000</v>
      </c>
      <c r="E105" s="77">
        <v>9.5000000000000001E-2</v>
      </c>
      <c r="F105" s="72">
        <v>0</v>
      </c>
      <c r="G105" s="73">
        <v>42752</v>
      </c>
      <c r="H105" s="73">
        <v>44578</v>
      </c>
      <c r="I105" s="73">
        <v>44477</v>
      </c>
      <c r="J105" s="74">
        <f t="shared" ref="J105:J106" si="142">(I105-G105)+1</f>
        <v>1726</v>
      </c>
      <c r="K105" s="74">
        <v>0</v>
      </c>
      <c r="L105" s="74">
        <f t="shared" si="140"/>
        <v>4.7287671232876711</v>
      </c>
      <c r="M105" s="74">
        <f t="shared" si="141"/>
        <v>0</v>
      </c>
      <c r="N105" s="28">
        <f>(D105*(1+E105)^L105)-D105</f>
        <v>803941.51276541734</v>
      </c>
      <c r="O105" s="28">
        <f>D105*(1+F105)^M105-D105</f>
        <v>0</v>
      </c>
      <c r="P105" s="87">
        <v>10000</v>
      </c>
      <c r="Q105" s="67"/>
      <c r="R105" s="67">
        <v>2303368.727142062</v>
      </c>
      <c r="S105" s="67">
        <f t="shared" si="138"/>
        <v>2293368.727142062</v>
      </c>
      <c r="T105" s="67"/>
      <c r="U105" s="26">
        <f t="shared" si="126"/>
        <v>4510.5869999999995</v>
      </c>
      <c r="V105" s="58">
        <f t="shared" si="127"/>
        <v>933.47049023699992</v>
      </c>
      <c r="W105" s="58">
        <f t="shared" si="128"/>
        <v>938.04873604199997</v>
      </c>
      <c r="X105" s="58">
        <f t="shared" si="129"/>
        <v>2639.0677737209999</v>
      </c>
      <c r="Y105" s="66"/>
      <c r="Z105" s="60">
        <f t="shared" si="130"/>
        <v>3310.0210000000002</v>
      </c>
      <c r="AA105" s="61">
        <f t="shared" si="131"/>
        <v>925.85336849691407</v>
      </c>
      <c r="AB105" s="61">
        <f t="shared" si="132"/>
        <v>1229.0725556718182</v>
      </c>
      <c r="AC105" s="61">
        <f t="shared" si="133"/>
        <v>1155.0950758312679</v>
      </c>
      <c r="AD105" s="66"/>
      <c r="AE105" s="62">
        <f t="shared" si="134"/>
        <v>4153.7023399999998</v>
      </c>
      <c r="AF105" s="63">
        <f t="shared" si="135"/>
        <v>950.20468563050588</v>
      </c>
      <c r="AG105" s="63">
        <f t="shared" si="136"/>
        <v>910.39186407184002</v>
      </c>
      <c r="AH105" s="63">
        <f t="shared" si="137"/>
        <v>2293.1053749274197</v>
      </c>
    </row>
    <row r="106" spans="1:34" x14ac:dyDescent="0.25">
      <c r="A106" s="69" t="s">
        <v>64</v>
      </c>
      <c r="B106" s="69" t="s">
        <v>132</v>
      </c>
      <c r="C106" s="69" t="s">
        <v>129</v>
      </c>
      <c r="D106" s="74">
        <v>172764000</v>
      </c>
      <c r="E106" s="77">
        <v>9.7500000000000003E-2</v>
      </c>
      <c r="F106" s="72">
        <v>0</v>
      </c>
      <c r="G106" s="73">
        <v>42752</v>
      </c>
      <c r="H106" s="73">
        <v>44578</v>
      </c>
      <c r="I106" s="73">
        <v>44477</v>
      </c>
      <c r="J106" s="74">
        <f t="shared" si="142"/>
        <v>1726</v>
      </c>
      <c r="K106" s="74">
        <v>0</v>
      </c>
      <c r="L106" s="74">
        <f t="shared" si="140"/>
        <v>4.7287671232876711</v>
      </c>
      <c r="M106" s="74">
        <f t="shared" si="141"/>
        <v>0</v>
      </c>
      <c r="N106" s="28">
        <f>(D106*(1+E106)^L106)-D106</f>
        <v>95471873.073340029</v>
      </c>
      <c r="O106" s="28">
        <f>D106*(1+F106)^M106-D106</f>
        <v>0</v>
      </c>
      <c r="P106" s="87">
        <v>10000</v>
      </c>
      <c r="Q106" s="67"/>
      <c r="R106" s="67">
        <v>268167511.13267735</v>
      </c>
      <c r="S106" s="67">
        <f t="shared" si="138"/>
        <v>268157511.13267735</v>
      </c>
      <c r="T106" s="67"/>
      <c r="U106" s="26">
        <f t="shared" si="126"/>
        <v>4510.5869999999995</v>
      </c>
      <c r="V106" s="58">
        <f t="shared" si="127"/>
        <v>933.47049023699992</v>
      </c>
      <c r="W106" s="58">
        <f t="shared" si="128"/>
        <v>938.04873604199997</v>
      </c>
      <c r="X106" s="58">
        <f t="shared" si="129"/>
        <v>2639.0677737209999</v>
      </c>
      <c r="Y106" s="66"/>
      <c r="Z106" s="60">
        <f t="shared" si="130"/>
        <v>3310.0210000000002</v>
      </c>
      <c r="AA106" s="61">
        <f t="shared" si="131"/>
        <v>925.85336849691407</v>
      </c>
      <c r="AB106" s="61">
        <f t="shared" si="132"/>
        <v>1229.0725556718182</v>
      </c>
      <c r="AC106" s="61">
        <f t="shared" si="133"/>
        <v>1155.0950758312679</v>
      </c>
      <c r="AD106" s="66"/>
      <c r="AE106" s="62">
        <f t="shared" si="134"/>
        <v>4153.7023399999998</v>
      </c>
      <c r="AF106" s="63">
        <f t="shared" si="135"/>
        <v>950.20468563050588</v>
      </c>
      <c r="AG106" s="63">
        <f t="shared" si="136"/>
        <v>910.39186407184002</v>
      </c>
      <c r="AH106" s="63">
        <f t="shared" si="137"/>
        <v>2293.1053749274197</v>
      </c>
    </row>
    <row r="107" spans="1:34" x14ac:dyDescent="0.25">
      <c r="A107" s="69" t="s">
        <v>93</v>
      </c>
      <c r="B107" s="69" t="s">
        <v>132</v>
      </c>
      <c r="C107" s="69" t="s">
        <v>128</v>
      </c>
      <c r="D107" s="74">
        <v>226063000</v>
      </c>
      <c r="E107" s="77">
        <v>8.7499999999999994E-2</v>
      </c>
      <c r="F107" s="72">
        <v>0.02</v>
      </c>
      <c r="G107" s="73">
        <v>44180</v>
      </c>
      <c r="H107" s="73">
        <v>44211</v>
      </c>
      <c r="I107" s="73">
        <v>44477</v>
      </c>
      <c r="J107" s="74">
        <f t="shared" si="139"/>
        <v>297</v>
      </c>
      <c r="K107" s="74">
        <f>I107-H107</f>
        <v>266</v>
      </c>
      <c r="L107" s="74">
        <f t="shared" si="140"/>
        <v>0.81369863013698629</v>
      </c>
      <c r="M107" s="74">
        <f t="shared" si="141"/>
        <v>0.72876712328767124</v>
      </c>
      <c r="N107" s="28">
        <f>(D107*(1+E107/12)^(L107*12))-D107</f>
        <v>16619505.730023801</v>
      </c>
      <c r="O107" s="28">
        <f>D107*(1+F107/12)^(M107*12)-D107</f>
        <v>3316292.2209073305</v>
      </c>
      <c r="P107" s="87">
        <v>10000</v>
      </c>
      <c r="Q107" s="67"/>
      <c r="R107" s="67">
        <v>245998797.95093113</v>
      </c>
      <c r="S107" s="67">
        <f t="shared" si="138"/>
        <v>245988797.95093113</v>
      </c>
      <c r="T107" s="67"/>
      <c r="U107" s="26">
        <f t="shared" si="126"/>
        <v>4510.5869999999995</v>
      </c>
      <c r="V107" s="58">
        <f t="shared" si="127"/>
        <v>933.47049023699992</v>
      </c>
      <c r="W107" s="58">
        <f t="shared" si="128"/>
        <v>938.04873604199997</v>
      </c>
      <c r="X107" s="58">
        <f t="shared" si="129"/>
        <v>2639.0677737209999</v>
      </c>
      <c r="Y107" s="66"/>
      <c r="Z107" s="60">
        <f t="shared" si="130"/>
        <v>3310.0210000000002</v>
      </c>
      <c r="AA107" s="61">
        <f t="shared" si="131"/>
        <v>925.85336849691407</v>
      </c>
      <c r="AB107" s="61">
        <f t="shared" si="132"/>
        <v>1229.0725556718182</v>
      </c>
      <c r="AC107" s="61">
        <f t="shared" si="133"/>
        <v>1155.0950758312679</v>
      </c>
      <c r="AD107" s="66"/>
      <c r="AE107" s="62">
        <f t="shared" si="134"/>
        <v>4153.7023399999998</v>
      </c>
      <c r="AF107" s="63">
        <f t="shared" si="135"/>
        <v>950.20468563050588</v>
      </c>
      <c r="AG107" s="63">
        <f t="shared" si="136"/>
        <v>910.39186407184002</v>
      </c>
      <c r="AH107" s="63">
        <f t="shared" si="137"/>
        <v>2293.1053749274197</v>
      </c>
    </row>
    <row r="108" spans="1:34" x14ac:dyDescent="0.25">
      <c r="A108" s="69" t="s">
        <v>94</v>
      </c>
      <c r="B108" s="69" t="s">
        <v>132</v>
      </c>
      <c r="C108" s="69" t="s">
        <v>127</v>
      </c>
      <c r="D108" s="74">
        <v>608836000</v>
      </c>
      <c r="E108" s="77">
        <v>9.0999999999999998E-2</v>
      </c>
      <c r="F108" s="72">
        <v>0.02</v>
      </c>
      <c r="G108" s="73">
        <v>43921</v>
      </c>
      <c r="H108" s="73">
        <v>44341</v>
      </c>
      <c r="I108" s="73">
        <v>44477</v>
      </c>
      <c r="J108" s="74">
        <f t="shared" si="139"/>
        <v>556</v>
      </c>
      <c r="K108" s="74">
        <f>I108-H108</f>
        <v>136</v>
      </c>
      <c r="L108" s="74">
        <f t="shared" si="140"/>
        <v>1.5232876712328767</v>
      </c>
      <c r="M108" s="74">
        <f t="shared" si="141"/>
        <v>0.37260273972602742</v>
      </c>
      <c r="N108" s="28">
        <f>(D108*(1+E108)^L108)-D108</f>
        <v>86377665.502597213</v>
      </c>
      <c r="O108" s="28">
        <f>D108*(1+F108)^M108-D108</f>
        <v>4508918.5542293787</v>
      </c>
      <c r="P108" s="87">
        <v>10000</v>
      </c>
      <c r="Q108" s="67"/>
      <c r="R108" s="67">
        <v>699722584.05682659</v>
      </c>
      <c r="S108" s="67">
        <f t="shared" si="138"/>
        <v>699712584.05682659</v>
      </c>
      <c r="T108" s="67"/>
      <c r="U108" s="26">
        <f t="shared" si="126"/>
        <v>4510.5869999999995</v>
      </c>
      <c r="V108" s="58">
        <f t="shared" si="127"/>
        <v>933.47049023699992</v>
      </c>
      <c r="W108" s="58">
        <f t="shared" si="128"/>
        <v>938.04873604199997</v>
      </c>
      <c r="X108" s="58">
        <f t="shared" si="129"/>
        <v>2639.0677737209999</v>
      </c>
      <c r="Y108" s="66"/>
      <c r="Z108" s="60">
        <f t="shared" si="130"/>
        <v>3310.0210000000002</v>
      </c>
      <c r="AA108" s="61">
        <f t="shared" si="131"/>
        <v>925.85336849691407</v>
      </c>
      <c r="AB108" s="61">
        <f t="shared" si="132"/>
        <v>1229.0725556718182</v>
      </c>
      <c r="AC108" s="61">
        <f t="shared" si="133"/>
        <v>1155.0950758312679</v>
      </c>
      <c r="AD108" s="66"/>
      <c r="AE108" s="62">
        <f t="shared" si="134"/>
        <v>4153.7023399999998</v>
      </c>
      <c r="AF108" s="63">
        <f t="shared" si="135"/>
        <v>950.20468563050588</v>
      </c>
      <c r="AG108" s="63">
        <f t="shared" si="136"/>
        <v>910.39186407184002</v>
      </c>
      <c r="AH108" s="63">
        <f t="shared" si="137"/>
        <v>2293.1053749274197</v>
      </c>
    </row>
    <row r="109" spans="1:34" x14ac:dyDescent="0.25">
      <c r="A109" s="69" t="s">
        <v>95</v>
      </c>
      <c r="B109" s="69" t="s">
        <v>132</v>
      </c>
      <c r="C109" s="69" t="s">
        <v>129</v>
      </c>
      <c r="D109" s="74">
        <v>173620000</v>
      </c>
      <c r="E109" s="77">
        <v>9.0999999999999998E-2</v>
      </c>
      <c r="F109" s="72">
        <v>0.02</v>
      </c>
      <c r="G109" s="73">
        <v>43245</v>
      </c>
      <c r="H109" s="73">
        <v>44341</v>
      </c>
      <c r="I109" s="73">
        <v>44477</v>
      </c>
      <c r="J109" s="74">
        <f>(I109-G109)+1</f>
        <v>1233</v>
      </c>
      <c r="K109" s="74">
        <f>I109-H109</f>
        <v>136</v>
      </c>
      <c r="L109" s="74">
        <f t="shared" si="140"/>
        <v>3.3780821917808219</v>
      </c>
      <c r="M109" s="74">
        <f t="shared" si="141"/>
        <v>0.37260273972602742</v>
      </c>
      <c r="N109" s="28">
        <f>(D109*(1+E109)^L109)-D109</f>
        <v>59390165.454752564</v>
      </c>
      <c r="O109" s="28">
        <f>D109*(1+F109)^M109-D109</f>
        <v>1285795.2541987002</v>
      </c>
      <c r="P109" s="87">
        <v>10000</v>
      </c>
      <c r="Q109" s="67"/>
      <c r="R109" s="67">
        <v>234240367.47328272</v>
      </c>
      <c r="S109" s="67">
        <f t="shared" si="138"/>
        <v>234230367.47328272</v>
      </c>
      <c r="T109" s="67"/>
      <c r="U109" s="26">
        <f t="shared" si="126"/>
        <v>4510.5869999999995</v>
      </c>
      <c r="V109" s="58">
        <f t="shared" si="127"/>
        <v>933.47049023699992</v>
      </c>
      <c r="W109" s="58">
        <f t="shared" si="128"/>
        <v>938.04873604199997</v>
      </c>
      <c r="X109" s="58">
        <f t="shared" si="129"/>
        <v>2639.0677737209999</v>
      </c>
      <c r="Y109" s="66"/>
      <c r="Z109" s="60">
        <f t="shared" si="130"/>
        <v>3310.0210000000002</v>
      </c>
      <c r="AA109" s="61">
        <f t="shared" si="131"/>
        <v>925.85336849691407</v>
      </c>
      <c r="AB109" s="61">
        <f t="shared" si="132"/>
        <v>1229.0725556718182</v>
      </c>
      <c r="AC109" s="61">
        <f t="shared" si="133"/>
        <v>1155.0950758312679</v>
      </c>
      <c r="AD109" s="66"/>
      <c r="AE109" s="62">
        <f t="shared" si="134"/>
        <v>4153.7023399999998</v>
      </c>
      <c r="AF109" s="63">
        <f t="shared" si="135"/>
        <v>950.20468563050588</v>
      </c>
      <c r="AG109" s="63">
        <f t="shared" si="136"/>
        <v>910.39186407184002</v>
      </c>
      <c r="AH109" s="63">
        <f t="shared" si="137"/>
        <v>2293.1053749274197</v>
      </c>
    </row>
    <row r="110" spans="1:34" x14ac:dyDescent="0.25">
      <c r="A110" s="69" t="s">
        <v>96</v>
      </c>
      <c r="B110" s="69" t="s">
        <v>132</v>
      </c>
      <c r="C110" s="69" t="s">
        <v>128</v>
      </c>
      <c r="D110" s="74">
        <v>283927000</v>
      </c>
      <c r="E110" s="77">
        <v>0.09</v>
      </c>
      <c r="F110" s="72">
        <v>0.02</v>
      </c>
      <c r="G110" s="73">
        <v>44180</v>
      </c>
      <c r="H110" s="73">
        <v>44211</v>
      </c>
      <c r="I110" s="73">
        <v>44477</v>
      </c>
      <c r="J110" s="74">
        <f t="shared" si="139"/>
        <v>297</v>
      </c>
      <c r="K110" s="74">
        <f>I110-H110</f>
        <v>266</v>
      </c>
      <c r="L110" s="74">
        <f t="shared" si="140"/>
        <v>0.81369863013698629</v>
      </c>
      <c r="M110" s="74">
        <f t="shared" si="141"/>
        <v>0.72876712328767124</v>
      </c>
      <c r="N110" s="28">
        <f>(D110*(1+E110/12)^(L110*12))-D110</f>
        <v>21489610.83567518</v>
      </c>
      <c r="O110" s="28">
        <f>D110*(1+F110/12)^(M110*12)-D110</f>
        <v>4165143.7935688496</v>
      </c>
      <c r="P110" s="87">
        <v>10000</v>
      </c>
      <c r="Q110" s="67"/>
      <c r="R110" s="67">
        <v>309581754.62924403</v>
      </c>
      <c r="S110" s="67">
        <f t="shared" si="138"/>
        <v>309571754.62924403</v>
      </c>
      <c r="T110" s="67"/>
      <c r="U110" s="26">
        <f t="shared" si="126"/>
        <v>4510.5869999999995</v>
      </c>
      <c r="V110" s="58">
        <f t="shared" si="127"/>
        <v>933.47049023699992</v>
      </c>
      <c r="W110" s="58">
        <f t="shared" si="128"/>
        <v>938.04873604199997</v>
      </c>
      <c r="X110" s="58">
        <f t="shared" si="129"/>
        <v>2639.0677737209999</v>
      </c>
      <c r="Y110" s="66"/>
      <c r="Z110" s="60">
        <f t="shared" si="130"/>
        <v>3310.0210000000002</v>
      </c>
      <c r="AA110" s="61">
        <f t="shared" si="131"/>
        <v>925.85336849691407</v>
      </c>
      <c r="AB110" s="61">
        <f t="shared" si="132"/>
        <v>1229.0725556718182</v>
      </c>
      <c r="AC110" s="61">
        <f t="shared" si="133"/>
        <v>1155.0950758312679</v>
      </c>
      <c r="AD110" s="66"/>
      <c r="AE110" s="62">
        <f t="shared" si="134"/>
        <v>4153.7023399999998</v>
      </c>
      <c r="AF110" s="63">
        <f t="shared" si="135"/>
        <v>950.20468563050588</v>
      </c>
      <c r="AG110" s="63">
        <f t="shared" si="136"/>
        <v>910.39186407184002</v>
      </c>
      <c r="AH110" s="63">
        <f t="shared" si="137"/>
        <v>2293.1053749274197</v>
      </c>
    </row>
    <row r="111" spans="1:34" x14ac:dyDescent="0.25">
      <c r="A111" s="69" t="s">
        <v>97</v>
      </c>
      <c r="B111" s="69" t="s">
        <v>132</v>
      </c>
      <c r="C111" s="69" t="s">
        <v>127</v>
      </c>
      <c r="D111" s="74">
        <v>1123650000</v>
      </c>
      <c r="E111" s="77">
        <v>9.35E-2</v>
      </c>
      <c r="F111" s="72">
        <v>0.02</v>
      </c>
      <c r="G111" s="73">
        <v>43921</v>
      </c>
      <c r="H111" s="73">
        <v>44286</v>
      </c>
      <c r="I111" s="73">
        <v>44477</v>
      </c>
      <c r="J111" s="74">
        <f t="shared" si="139"/>
        <v>556</v>
      </c>
      <c r="K111" s="74">
        <f>I111-H111</f>
        <v>191</v>
      </c>
      <c r="L111" s="74">
        <f t="shared" si="140"/>
        <v>1.5232876712328767</v>
      </c>
      <c r="M111" s="74">
        <f t="shared" si="141"/>
        <v>0.52328767123287667</v>
      </c>
      <c r="N111" s="28">
        <f>(D111*(1+E111)^L111)-D111</f>
        <v>163897430.07087755</v>
      </c>
      <c r="O111" s="28">
        <f>D111*(1+F111)^M111-D111</f>
        <v>11704328.37211442</v>
      </c>
      <c r="P111" s="87">
        <v>10000</v>
      </c>
      <c r="Q111" s="67"/>
      <c r="R111" s="67">
        <v>1299251758.442992</v>
      </c>
      <c r="S111" s="67">
        <f t="shared" si="138"/>
        <v>1299241758.442992</v>
      </c>
      <c r="T111" s="67"/>
      <c r="U111" s="26">
        <f t="shared" si="126"/>
        <v>4510.5869999999995</v>
      </c>
      <c r="V111" s="58">
        <f t="shared" si="127"/>
        <v>933.47049023699992</v>
      </c>
      <c r="W111" s="58">
        <f t="shared" si="128"/>
        <v>938.04873604199997</v>
      </c>
      <c r="X111" s="58">
        <f t="shared" si="129"/>
        <v>2639.0677737209999</v>
      </c>
      <c r="Y111" s="66"/>
      <c r="Z111" s="60">
        <f t="shared" si="130"/>
        <v>3310.0210000000002</v>
      </c>
      <c r="AA111" s="61">
        <f t="shared" si="131"/>
        <v>925.85336849691407</v>
      </c>
      <c r="AB111" s="61">
        <f t="shared" si="132"/>
        <v>1229.0725556718182</v>
      </c>
      <c r="AC111" s="61">
        <f t="shared" si="133"/>
        <v>1155.0950758312679</v>
      </c>
      <c r="AD111" s="66"/>
      <c r="AE111" s="62">
        <f t="shared" si="134"/>
        <v>4153.7023399999998</v>
      </c>
      <c r="AF111" s="63">
        <f t="shared" si="135"/>
        <v>950.20468563050588</v>
      </c>
      <c r="AG111" s="63">
        <f t="shared" si="136"/>
        <v>910.39186407184002</v>
      </c>
      <c r="AH111" s="63">
        <f t="shared" si="137"/>
        <v>2293.1053749274197</v>
      </c>
    </row>
    <row r="112" spans="1:34" x14ac:dyDescent="0.25">
      <c r="A112" s="69" t="s">
        <v>98</v>
      </c>
      <c r="B112" s="69" t="s">
        <v>132</v>
      </c>
      <c r="C112" s="69" t="s">
        <v>129</v>
      </c>
      <c r="D112" s="74">
        <v>111548000</v>
      </c>
      <c r="E112" s="77">
        <v>9.35E-2</v>
      </c>
      <c r="F112" s="72">
        <v>0</v>
      </c>
      <c r="G112" s="73">
        <v>43245</v>
      </c>
      <c r="H112" s="73">
        <v>45071</v>
      </c>
      <c r="I112" s="73">
        <v>44477</v>
      </c>
      <c r="J112" s="74">
        <f>(I112-G112)+1</f>
        <v>1233</v>
      </c>
      <c r="K112" s="74">
        <v>0</v>
      </c>
      <c r="L112" s="74">
        <f t="shared" si="140"/>
        <v>3.3780821917808219</v>
      </c>
      <c r="M112" s="74">
        <f t="shared" si="141"/>
        <v>0</v>
      </c>
      <c r="N112" s="28">
        <f>(D112*(1+E112)^L112)-D112</f>
        <v>39319204.222722948</v>
      </c>
      <c r="O112" s="28">
        <f>D112*(1+F112)^M112-D112</f>
        <v>0</v>
      </c>
      <c r="P112" s="87">
        <v>10000</v>
      </c>
      <c r="Q112" s="67"/>
      <c r="R112" s="67">
        <v>150830263.40915105</v>
      </c>
      <c r="S112" s="67">
        <f t="shared" si="138"/>
        <v>150820263.40915105</v>
      </c>
      <c r="T112" s="67"/>
      <c r="U112" s="26">
        <f t="shared" si="126"/>
        <v>4510.5869999999995</v>
      </c>
      <c r="V112" s="58">
        <f t="shared" si="127"/>
        <v>933.47049023699992</v>
      </c>
      <c r="W112" s="58">
        <f t="shared" si="128"/>
        <v>938.04873604199997</v>
      </c>
      <c r="X112" s="58">
        <f t="shared" si="129"/>
        <v>2639.0677737209999</v>
      </c>
      <c r="Y112" s="66"/>
      <c r="Z112" s="60">
        <f t="shared" si="130"/>
        <v>3310.0210000000002</v>
      </c>
      <c r="AA112" s="61">
        <f t="shared" si="131"/>
        <v>925.85336849691407</v>
      </c>
      <c r="AB112" s="61">
        <f t="shared" si="132"/>
        <v>1229.0725556718182</v>
      </c>
      <c r="AC112" s="61">
        <f t="shared" si="133"/>
        <v>1155.0950758312679</v>
      </c>
      <c r="AD112" s="66"/>
      <c r="AE112" s="62">
        <f t="shared" si="134"/>
        <v>4153.7023399999998</v>
      </c>
      <c r="AF112" s="63">
        <f t="shared" si="135"/>
        <v>950.20468563050588</v>
      </c>
      <c r="AG112" s="63">
        <f t="shared" si="136"/>
        <v>910.39186407184002</v>
      </c>
      <c r="AH112" s="63">
        <f t="shared" si="137"/>
        <v>2293.1053749274197</v>
      </c>
    </row>
    <row r="113" spans="1:34" x14ac:dyDescent="0.25">
      <c r="A113" s="69" t="s">
        <v>99</v>
      </c>
      <c r="B113" s="69" t="s">
        <v>132</v>
      </c>
      <c r="C113" s="69" t="s">
        <v>128</v>
      </c>
      <c r="D113" s="74">
        <v>232541000</v>
      </c>
      <c r="E113" s="77">
        <v>9.1999999999999998E-2</v>
      </c>
      <c r="F113" s="72">
        <v>0.02</v>
      </c>
      <c r="G113" s="73">
        <v>44180</v>
      </c>
      <c r="H113" s="73">
        <v>44211</v>
      </c>
      <c r="I113" s="73">
        <v>44477</v>
      </c>
      <c r="J113" s="74">
        <f t="shared" si="139"/>
        <v>297</v>
      </c>
      <c r="K113" s="74">
        <f>I113-H113</f>
        <v>266</v>
      </c>
      <c r="L113" s="74">
        <f t="shared" si="140"/>
        <v>0.81369863013698629</v>
      </c>
      <c r="M113" s="74">
        <f t="shared" si="141"/>
        <v>0.72876712328767124</v>
      </c>
      <c r="N113" s="28">
        <f>(D113*(1+E113/12)^(L113*12))-D113</f>
        <v>18004695.606673777</v>
      </c>
      <c r="O113" s="28">
        <f>D113*(1+F113/12)^(M113*12)-D113</f>
        <v>3411322.9911220074</v>
      </c>
      <c r="P113" s="87">
        <v>10000</v>
      </c>
      <c r="Q113" s="67"/>
      <c r="R113" s="67">
        <v>253957018.59779578</v>
      </c>
      <c r="S113" s="67">
        <f t="shared" si="138"/>
        <v>253947018.59779578</v>
      </c>
      <c r="T113" s="67"/>
      <c r="U113" s="26">
        <f t="shared" si="126"/>
        <v>4510.5869999999995</v>
      </c>
      <c r="V113" s="58">
        <f t="shared" si="127"/>
        <v>933.47049023699992</v>
      </c>
      <c r="W113" s="58">
        <f t="shared" si="128"/>
        <v>938.04873604199997</v>
      </c>
      <c r="X113" s="58">
        <f t="shared" si="129"/>
        <v>2639.0677737209999</v>
      </c>
      <c r="Y113" s="66"/>
      <c r="Z113" s="60">
        <f t="shared" si="130"/>
        <v>3310.0210000000002</v>
      </c>
      <c r="AA113" s="61">
        <f t="shared" si="131"/>
        <v>925.85336849691407</v>
      </c>
      <c r="AB113" s="61">
        <f t="shared" si="132"/>
        <v>1229.0725556718182</v>
      </c>
      <c r="AC113" s="61">
        <f t="shared" si="133"/>
        <v>1155.0950758312679</v>
      </c>
      <c r="AD113" s="66"/>
      <c r="AE113" s="62">
        <f t="shared" si="134"/>
        <v>4153.7023399999998</v>
      </c>
      <c r="AF113" s="63">
        <f t="shared" si="135"/>
        <v>950.20468563050588</v>
      </c>
      <c r="AG113" s="63">
        <f t="shared" si="136"/>
        <v>910.39186407184002</v>
      </c>
      <c r="AH113" s="63">
        <f t="shared" si="137"/>
        <v>2293.1053749274197</v>
      </c>
    </row>
    <row r="114" spans="1:34" x14ac:dyDescent="0.25">
      <c r="A114" s="69" t="s">
        <v>100</v>
      </c>
      <c r="B114" s="69" t="s">
        <v>132</v>
      </c>
      <c r="C114" s="69" t="s">
        <v>127</v>
      </c>
      <c r="D114" s="74">
        <v>1339364000</v>
      </c>
      <c r="E114" s="77">
        <v>9.6000000000000002E-2</v>
      </c>
      <c r="F114" s="72">
        <v>0.02</v>
      </c>
      <c r="G114" s="73">
        <v>43921</v>
      </c>
      <c r="H114" s="73">
        <v>44286</v>
      </c>
      <c r="I114" s="73">
        <v>44477</v>
      </c>
      <c r="J114" s="74">
        <f t="shared" si="139"/>
        <v>556</v>
      </c>
      <c r="K114" s="74">
        <f>I114-H114</f>
        <v>191</v>
      </c>
      <c r="L114" s="74">
        <f t="shared" si="140"/>
        <v>1.5232876712328767</v>
      </c>
      <c r="M114" s="74">
        <f t="shared" si="141"/>
        <v>0.52328767123287667</v>
      </c>
      <c r="N114" s="28">
        <f>(D114*(1+E114)^L114)-D114</f>
        <v>200709854.22430325</v>
      </c>
      <c r="O114" s="28">
        <f>D114*(1+F114)^M114-D114</f>
        <v>13951280.261459351</v>
      </c>
      <c r="P114" s="87">
        <v>10000</v>
      </c>
      <c r="Q114" s="67"/>
      <c r="R114" s="67">
        <v>1554025134.4857626</v>
      </c>
      <c r="S114" s="67">
        <f t="shared" si="138"/>
        <v>1554015134.4857626</v>
      </c>
      <c r="T114" s="67"/>
      <c r="U114" s="26">
        <f t="shared" si="126"/>
        <v>4510.5869999999995</v>
      </c>
      <c r="V114" s="58">
        <f t="shared" si="127"/>
        <v>933.47049023699992</v>
      </c>
      <c r="W114" s="58">
        <f t="shared" si="128"/>
        <v>938.04873604199997</v>
      </c>
      <c r="X114" s="58">
        <f t="shared" si="129"/>
        <v>2639.0677737209999</v>
      </c>
      <c r="Y114" s="66"/>
      <c r="Z114" s="60">
        <f t="shared" si="130"/>
        <v>3310.0210000000002</v>
      </c>
      <c r="AA114" s="61">
        <f t="shared" si="131"/>
        <v>925.85336849691407</v>
      </c>
      <c r="AB114" s="61">
        <f t="shared" si="132"/>
        <v>1229.0725556718182</v>
      </c>
      <c r="AC114" s="61">
        <f t="shared" si="133"/>
        <v>1155.0950758312679</v>
      </c>
      <c r="AD114" s="66"/>
      <c r="AE114" s="62">
        <f t="shared" si="134"/>
        <v>4153.7023399999998</v>
      </c>
      <c r="AF114" s="63">
        <f t="shared" si="135"/>
        <v>950.20468563050588</v>
      </c>
      <c r="AG114" s="63">
        <f t="shared" si="136"/>
        <v>910.39186407184002</v>
      </c>
      <c r="AH114" s="63">
        <f t="shared" si="137"/>
        <v>2293.1053749274197</v>
      </c>
    </row>
    <row r="115" spans="1:34" x14ac:dyDescent="0.25">
      <c r="A115" s="69" t="s">
        <v>101</v>
      </c>
      <c r="B115" s="69" t="s">
        <v>132</v>
      </c>
      <c r="C115" s="69" t="s">
        <v>129</v>
      </c>
      <c r="D115" s="74">
        <v>60272000</v>
      </c>
      <c r="E115" s="77">
        <v>9.6000000000000002E-2</v>
      </c>
      <c r="F115" s="72">
        <v>0</v>
      </c>
      <c r="G115" s="73">
        <v>43245</v>
      </c>
      <c r="H115" s="73">
        <v>46898</v>
      </c>
      <c r="I115" s="73">
        <v>44477</v>
      </c>
      <c r="J115" s="74">
        <f>(I115-G115)+1</f>
        <v>1233</v>
      </c>
      <c r="K115" s="74">
        <v>0</v>
      </c>
      <c r="L115" s="74">
        <f t="shared" si="140"/>
        <v>3.3780821917808219</v>
      </c>
      <c r="M115" s="74">
        <f t="shared" si="141"/>
        <v>0</v>
      </c>
      <c r="N115" s="28">
        <f>(D115*(1+E115)^L115)-D115</f>
        <v>21876365.526680484</v>
      </c>
      <c r="O115" s="28">
        <f>D115*(1+F115)^M115-D115</f>
        <v>0</v>
      </c>
      <c r="P115" s="87">
        <v>10000</v>
      </c>
      <c r="Q115" s="67"/>
      <c r="R115" s="67">
        <v>82127737.131620839</v>
      </c>
      <c r="S115" s="67">
        <f t="shared" si="138"/>
        <v>82117737.131620839</v>
      </c>
      <c r="T115" s="67"/>
      <c r="U115" s="26">
        <f t="shared" si="126"/>
        <v>4510.5869999999995</v>
      </c>
      <c r="V115" s="58">
        <f t="shared" si="127"/>
        <v>933.47049023699992</v>
      </c>
      <c r="W115" s="58">
        <f t="shared" si="128"/>
        <v>938.04873604199997</v>
      </c>
      <c r="X115" s="58">
        <f t="shared" si="129"/>
        <v>2639.0677737209999</v>
      </c>
      <c r="Y115" s="66"/>
      <c r="Z115" s="60">
        <f t="shared" si="130"/>
        <v>3310.0210000000002</v>
      </c>
      <c r="AA115" s="61">
        <f t="shared" si="131"/>
        <v>925.85336849691407</v>
      </c>
      <c r="AB115" s="61">
        <f t="shared" si="132"/>
        <v>1229.0725556718182</v>
      </c>
      <c r="AC115" s="61">
        <f t="shared" si="133"/>
        <v>1155.0950758312679</v>
      </c>
      <c r="AD115" s="66"/>
      <c r="AE115" s="62">
        <f t="shared" si="134"/>
        <v>4153.7023399999998</v>
      </c>
      <c r="AF115" s="63">
        <f t="shared" si="135"/>
        <v>950.20468563050588</v>
      </c>
      <c r="AG115" s="63">
        <f t="shared" si="136"/>
        <v>910.39186407184002</v>
      </c>
      <c r="AH115" s="63">
        <f t="shared" si="137"/>
        <v>2293.1053749274197</v>
      </c>
    </row>
  </sheetData>
  <autoFilter ref="A7:AH115" xr:uid="{CF8B1119-4D71-453C-8E29-834665CFE64F}"/>
  <mergeCells count="87">
    <mergeCell ref="V2:X2"/>
    <mergeCell ref="Z2:AC2"/>
    <mergeCell ref="AE2:AH2"/>
    <mergeCell ref="V3:X3"/>
    <mergeCell ref="Z3:AC3"/>
    <mergeCell ref="AE3:AH3"/>
    <mergeCell ref="Q8:Q9"/>
    <mergeCell ref="R8:R9"/>
    <mergeCell ref="S8:S9"/>
    <mergeCell ref="Q10:Q11"/>
    <mergeCell ref="R10:R11"/>
    <mergeCell ref="S10:S11"/>
    <mergeCell ref="Q12:Q13"/>
    <mergeCell ref="R12:R13"/>
    <mergeCell ref="S12:S13"/>
    <mergeCell ref="Q14:Q15"/>
    <mergeCell ref="R14:R15"/>
    <mergeCell ref="S14:S15"/>
    <mergeCell ref="Q16:Q17"/>
    <mergeCell ref="R16:R17"/>
    <mergeCell ref="S16:S17"/>
    <mergeCell ref="Q18:Q19"/>
    <mergeCell ref="R18:R19"/>
    <mergeCell ref="S18:S19"/>
    <mergeCell ref="Q30:Q31"/>
    <mergeCell ref="R30:R31"/>
    <mergeCell ref="S30:S31"/>
    <mergeCell ref="Q20:Q21"/>
    <mergeCell ref="S20:S21"/>
    <mergeCell ref="Q22:Q23"/>
    <mergeCell ref="R22:R23"/>
    <mergeCell ref="S22:S23"/>
    <mergeCell ref="Q24:Q25"/>
    <mergeCell ref="R24:R25"/>
    <mergeCell ref="S24:S25"/>
    <mergeCell ref="Q26:Q27"/>
    <mergeCell ref="S26:S27"/>
    <mergeCell ref="Q28:Q29"/>
    <mergeCell ref="R28:R29"/>
    <mergeCell ref="S28:S29"/>
    <mergeCell ref="Q42:Q43"/>
    <mergeCell ref="R42:R43"/>
    <mergeCell ref="S42:S43"/>
    <mergeCell ref="Q32:Q33"/>
    <mergeCell ref="S32:S33"/>
    <mergeCell ref="Q34:Q35"/>
    <mergeCell ref="R34:R35"/>
    <mergeCell ref="S34:S35"/>
    <mergeCell ref="Q36:Q37"/>
    <mergeCell ref="R36:R37"/>
    <mergeCell ref="S36:S37"/>
    <mergeCell ref="Q38:Q39"/>
    <mergeCell ref="S38:S39"/>
    <mergeCell ref="Q40:Q41"/>
    <mergeCell ref="R40:R41"/>
    <mergeCell ref="S40:S41"/>
    <mergeCell ref="Q44:Q45"/>
    <mergeCell ref="R44:R45"/>
    <mergeCell ref="S44:S45"/>
    <mergeCell ref="Q46:Q47"/>
    <mergeCell ref="R46:R47"/>
    <mergeCell ref="S46:S47"/>
    <mergeCell ref="Q91:Q92"/>
    <mergeCell ref="R91:R92"/>
    <mergeCell ref="S91:S92"/>
    <mergeCell ref="Q83:Q84"/>
    <mergeCell ref="R83:R84"/>
    <mergeCell ref="S83:S84"/>
    <mergeCell ref="Q85:Q86"/>
    <mergeCell ref="R85:R86"/>
    <mergeCell ref="S85:S86"/>
    <mergeCell ref="Q87:Q88"/>
    <mergeCell ref="S87:S88"/>
    <mergeCell ref="Q89:Q90"/>
    <mergeCell ref="R89:R90"/>
    <mergeCell ref="S89:S90"/>
    <mergeCell ref="Q99:Q100"/>
    <mergeCell ref="R99:R100"/>
    <mergeCell ref="S99:S100"/>
    <mergeCell ref="Q93:Q94"/>
    <mergeCell ref="S93:S94"/>
    <mergeCell ref="Q95:Q96"/>
    <mergeCell ref="R95:R96"/>
    <mergeCell ref="S95:S96"/>
    <mergeCell ref="Q97:Q98"/>
    <mergeCell ref="R97:R98"/>
    <mergeCell ref="S97:S98"/>
  </mergeCells>
  <conditionalFormatting sqref="R12">
    <cfRule type="duplicateValues" dxfId="42" priority="18"/>
  </conditionalFormatting>
  <conditionalFormatting sqref="R26">
    <cfRule type="duplicateValues" dxfId="41" priority="20"/>
  </conditionalFormatting>
  <conditionalFormatting sqref="R10">
    <cfRule type="duplicateValues" dxfId="40" priority="19"/>
  </conditionalFormatting>
  <conditionalFormatting sqref="R14">
    <cfRule type="duplicateValues" dxfId="39" priority="17"/>
  </conditionalFormatting>
  <conditionalFormatting sqref="R16">
    <cfRule type="duplicateValues" dxfId="38" priority="16"/>
  </conditionalFormatting>
  <conditionalFormatting sqref="R18">
    <cfRule type="duplicateValues" dxfId="37" priority="15"/>
  </conditionalFormatting>
  <conditionalFormatting sqref="R22">
    <cfRule type="duplicateValues" dxfId="36" priority="14"/>
  </conditionalFormatting>
  <conditionalFormatting sqref="R24">
    <cfRule type="duplicateValues" dxfId="35" priority="13"/>
  </conditionalFormatting>
  <conditionalFormatting sqref="R28">
    <cfRule type="duplicateValues" dxfId="34" priority="12"/>
  </conditionalFormatting>
  <conditionalFormatting sqref="R30">
    <cfRule type="duplicateValues" dxfId="33" priority="11"/>
  </conditionalFormatting>
  <conditionalFormatting sqref="R34">
    <cfRule type="duplicateValues" dxfId="32" priority="10"/>
  </conditionalFormatting>
  <conditionalFormatting sqref="R36">
    <cfRule type="duplicateValues" dxfId="31" priority="9"/>
  </conditionalFormatting>
  <conditionalFormatting sqref="R40">
    <cfRule type="duplicateValues" dxfId="30" priority="8"/>
  </conditionalFormatting>
  <conditionalFormatting sqref="R42">
    <cfRule type="duplicateValues" dxfId="29" priority="7"/>
  </conditionalFormatting>
  <conditionalFormatting sqref="R44">
    <cfRule type="duplicateValues" dxfId="28" priority="6"/>
  </conditionalFormatting>
  <conditionalFormatting sqref="R46">
    <cfRule type="duplicateValues" dxfId="27" priority="5"/>
  </conditionalFormatting>
  <conditionalFormatting sqref="R85">
    <cfRule type="duplicateValues" dxfId="26" priority="4"/>
  </conditionalFormatting>
  <conditionalFormatting sqref="R89">
    <cfRule type="duplicateValues" dxfId="25" priority="3"/>
  </conditionalFormatting>
  <conditionalFormatting sqref="R91">
    <cfRule type="duplicateValues" dxfId="24" priority="2"/>
  </conditionalFormatting>
  <conditionalFormatting sqref="R95">
    <cfRule type="duplicateValues" dxfId="23" priority="1"/>
  </conditionalFormatting>
  <conditionalFormatting sqref="R7:R8 R20 R32 R38 R48:R83 R101:R115 R99 R97 R93 R87 S7">
    <cfRule type="duplicateValues" dxfId="22" priority="2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6E407-750E-44C4-A344-116E52D8318B}">
  <dimension ref="B2:XDR127"/>
  <sheetViews>
    <sheetView showGridLines="0" tabSelected="1" zoomScale="96" zoomScaleNormal="96" workbookViewId="0">
      <selection activeCell="E7" sqref="E7"/>
    </sheetView>
  </sheetViews>
  <sheetFormatPr defaultRowHeight="13.5" x14ac:dyDescent="0.25"/>
  <cols>
    <col min="1" max="1" width="3" style="144" customWidth="1"/>
    <col min="2" max="2" width="18.7109375" style="144" customWidth="1"/>
    <col min="3" max="3" width="15.7109375" style="144" customWidth="1"/>
    <col min="4" max="4" width="8" style="144" customWidth="1"/>
    <col min="5" max="5" width="19.85546875" style="144" customWidth="1"/>
    <col min="6" max="14" width="13.85546875" style="144" bestFit="1" customWidth="1"/>
    <col min="15" max="16324" width="9.140625" style="144"/>
    <col min="16325" max="16325" width="0" style="144" hidden="1" customWidth="1"/>
    <col min="16326" max="16326" width="10.85546875" style="144" hidden="1" customWidth="1"/>
    <col min="16327" max="16327" width="16.140625" style="144" hidden="1" customWidth="1"/>
    <col min="16328" max="16328" width="12" style="144" hidden="1" customWidth="1"/>
    <col min="16329" max="16329" width="36" style="144" hidden="1" customWidth="1"/>
    <col min="16330" max="16330" width="38.42578125" style="144" hidden="1" customWidth="1"/>
    <col min="16331" max="16331" width="15.140625" style="144" hidden="1" customWidth="1"/>
    <col min="16332" max="16332" width="26.140625" style="144" hidden="1" customWidth="1"/>
    <col min="16333" max="16333" width="25.7109375" style="144" hidden="1" customWidth="1"/>
    <col min="16334" max="16334" width="34.28515625" style="144" hidden="1" customWidth="1"/>
    <col min="16335" max="16335" width="34" style="144" hidden="1" customWidth="1"/>
    <col min="16336" max="16336" width="15.28515625" style="144" hidden="1" customWidth="1"/>
    <col min="16337" max="16337" width="15.140625" style="144" hidden="1" customWidth="1"/>
    <col min="16338" max="16338" width="26" style="144" hidden="1" customWidth="1"/>
    <col min="16339" max="16339" width="15.140625" style="144" hidden="1" customWidth="1"/>
    <col min="16340" max="16340" width="13.42578125" style="144" hidden="1" customWidth="1"/>
    <col min="16341" max="16341" width="0" style="144" hidden="1" customWidth="1"/>
    <col min="16342" max="16342" width="13.7109375" style="144" hidden="1" customWidth="1"/>
    <col min="16343" max="16343" width="11.42578125" style="144" hidden="1" customWidth="1"/>
    <col min="16344" max="16344" width="13.7109375" style="144" hidden="1" customWidth="1"/>
    <col min="16345" max="16345" width="0" style="144" hidden="1" customWidth="1"/>
    <col min="16346" max="16346" width="13.7109375" style="144" hidden="1" customWidth="1"/>
    <col min="16347" max="16384" width="9.140625" style="144"/>
  </cols>
  <sheetData>
    <row r="2" spans="2:14 16326:16346" x14ac:dyDescent="0.25">
      <c r="B2" s="134" t="s">
        <v>149</v>
      </c>
      <c r="C2" s="134"/>
      <c r="D2" s="134"/>
      <c r="E2" s="134"/>
      <c r="F2" s="134"/>
      <c r="G2" s="134"/>
      <c r="H2" s="134"/>
      <c r="I2" s="134"/>
      <c r="J2" s="134"/>
      <c r="K2" s="134"/>
      <c r="L2" s="134"/>
      <c r="M2" s="134"/>
      <c r="N2" s="134"/>
    </row>
    <row r="3" spans="2:14 16326:16346" x14ac:dyDescent="0.25">
      <c r="B3" s="134"/>
      <c r="C3" s="134"/>
      <c r="D3" s="134"/>
      <c r="E3" s="134"/>
      <c r="F3" s="134"/>
      <c r="G3" s="134"/>
      <c r="H3" s="134"/>
      <c r="I3" s="134"/>
      <c r="J3" s="134"/>
      <c r="K3" s="134"/>
      <c r="L3" s="134"/>
      <c r="M3" s="134"/>
      <c r="N3" s="134"/>
    </row>
    <row r="5" spans="2:14 16326:16346" ht="15.75" customHeight="1" x14ac:dyDescent="0.3">
      <c r="B5" s="100"/>
      <c r="C5" s="101"/>
      <c r="D5" s="102"/>
      <c r="E5" s="203" t="s">
        <v>150</v>
      </c>
      <c r="F5" s="138" t="s">
        <v>141</v>
      </c>
      <c r="G5" s="139"/>
      <c r="H5" s="140"/>
      <c r="I5" s="141" t="s">
        <v>142</v>
      </c>
      <c r="J5" s="142"/>
      <c r="K5" s="143"/>
      <c r="L5" s="135" t="s">
        <v>146</v>
      </c>
      <c r="M5" s="136"/>
      <c r="N5" s="137"/>
    </row>
    <row r="6" spans="2:14 16326:16346" ht="54.75" customHeight="1" x14ac:dyDescent="0.25">
      <c r="B6" s="103" t="s">
        <v>1</v>
      </c>
      <c r="C6" s="104" t="s">
        <v>130</v>
      </c>
      <c r="D6" s="105" t="s">
        <v>113</v>
      </c>
      <c r="E6" s="204"/>
      <c r="F6" s="112" t="s">
        <v>133</v>
      </c>
      <c r="G6" s="113" t="s">
        <v>145</v>
      </c>
      <c r="H6" s="113" t="s">
        <v>147</v>
      </c>
      <c r="I6" s="114" t="s">
        <v>133</v>
      </c>
      <c r="J6" s="114" t="s">
        <v>145</v>
      </c>
      <c r="K6" s="114" t="s">
        <v>148</v>
      </c>
      <c r="L6" s="115" t="s">
        <v>133</v>
      </c>
      <c r="M6" s="115" t="s">
        <v>145</v>
      </c>
      <c r="N6" s="115" t="s">
        <v>147</v>
      </c>
    </row>
    <row r="7" spans="2:14 16326:16346" ht="15.75" customHeight="1" x14ac:dyDescent="0.25">
      <c r="B7" s="106" t="s">
        <v>52</v>
      </c>
      <c r="C7" s="106" t="s">
        <v>132</v>
      </c>
      <c r="D7" s="107">
        <v>0.105</v>
      </c>
      <c r="E7" s="119"/>
      <c r="F7" s="116">
        <f t="shared" ref="F7:F14" si="0">XDN14*$XDB$126</f>
        <v>0</v>
      </c>
      <c r="G7" s="116">
        <f t="shared" ref="G7:G14" si="1">XDN14*$XDC$126</f>
        <v>0</v>
      </c>
      <c r="H7" s="116">
        <f t="shared" ref="H7:H14" si="2">XDN14*$XDD$126</f>
        <v>0</v>
      </c>
      <c r="I7" s="117">
        <f t="shared" ref="I7:I14" si="3">XDP14*$XDE$126</f>
        <v>0</v>
      </c>
      <c r="J7" s="117">
        <f t="shared" ref="J7:J14" si="4">XDP14*$XDF$126</f>
        <v>0</v>
      </c>
      <c r="K7" s="117">
        <f t="shared" ref="K7:K14" si="5">XDP14*$XDG$126</f>
        <v>0</v>
      </c>
      <c r="L7" s="118">
        <f t="shared" ref="L7:L14" si="6">XDR14*$XDH$126</f>
        <v>0</v>
      </c>
      <c r="M7" s="118">
        <f t="shared" ref="M7:M14" si="7">XDR14*$XDI$126</f>
        <v>0</v>
      </c>
      <c r="N7" s="118">
        <f>XDR14*$XDJ$126</f>
        <v>0</v>
      </c>
    </row>
    <row r="8" spans="2:14 16326:16346" ht="15" customHeight="1" x14ac:dyDescent="0.3">
      <c r="B8" s="108" t="s">
        <v>52</v>
      </c>
      <c r="C8" s="108" t="s">
        <v>132</v>
      </c>
      <c r="D8" s="109">
        <v>0.10249999999999999</v>
      </c>
      <c r="E8" s="119"/>
      <c r="F8" s="116">
        <f t="shared" si="0"/>
        <v>0</v>
      </c>
      <c r="G8" s="116">
        <f t="shared" si="1"/>
        <v>0</v>
      </c>
      <c r="H8" s="116">
        <f t="shared" si="2"/>
        <v>0</v>
      </c>
      <c r="I8" s="117">
        <f t="shared" si="3"/>
        <v>0</v>
      </c>
      <c r="J8" s="117">
        <f t="shared" si="4"/>
        <v>0</v>
      </c>
      <c r="K8" s="117">
        <f t="shared" si="5"/>
        <v>0</v>
      </c>
      <c r="L8" s="118">
        <f t="shared" si="6"/>
        <v>0</v>
      </c>
      <c r="M8" s="118">
        <f t="shared" si="7"/>
        <v>0</v>
      </c>
      <c r="N8" s="118">
        <f>XDR15*$XDJ$126</f>
        <v>0</v>
      </c>
      <c r="XCX8" s="102"/>
      <c r="XCY8" s="102"/>
      <c r="XCZ8" s="102"/>
      <c r="XDA8" s="102"/>
      <c r="XDB8" s="102"/>
      <c r="XDC8" s="102"/>
      <c r="XDD8" s="102"/>
      <c r="XDE8" s="102"/>
      <c r="XDF8" s="102"/>
      <c r="XDG8" s="102"/>
      <c r="XDH8" s="102"/>
      <c r="XDI8" s="102"/>
      <c r="XDN8" s="178"/>
      <c r="XDO8" s="179"/>
      <c r="XDP8" s="158"/>
      <c r="XDQ8" s="180"/>
      <c r="XDR8" s="181"/>
    </row>
    <row r="9" spans="2:14 16326:16346" ht="15" x14ac:dyDescent="0.3">
      <c r="B9" s="108" t="s">
        <v>21</v>
      </c>
      <c r="C9" s="108" t="s">
        <v>132</v>
      </c>
      <c r="D9" s="109">
        <v>9.3700000000000006E-2</v>
      </c>
      <c r="E9" s="119"/>
      <c r="F9" s="116">
        <f t="shared" si="0"/>
        <v>0</v>
      </c>
      <c r="G9" s="116">
        <f t="shared" si="1"/>
        <v>0</v>
      </c>
      <c r="H9" s="116">
        <f t="shared" si="2"/>
        <v>0</v>
      </c>
      <c r="I9" s="117">
        <f t="shared" si="3"/>
        <v>0</v>
      </c>
      <c r="J9" s="117">
        <f t="shared" si="4"/>
        <v>0</v>
      </c>
      <c r="K9" s="117">
        <f t="shared" si="5"/>
        <v>0</v>
      </c>
      <c r="L9" s="118">
        <f t="shared" si="6"/>
        <v>0</v>
      </c>
      <c r="M9" s="118">
        <f t="shared" si="7"/>
        <v>0</v>
      </c>
      <c r="N9" s="118">
        <f>XDR16*$XDJ$126</f>
        <v>0</v>
      </c>
      <c r="XCX9" s="157"/>
      <c r="XCY9" s="157"/>
      <c r="XCZ9" s="157"/>
      <c r="XDA9" s="157"/>
      <c r="XDB9" s="157"/>
      <c r="XDC9" s="157"/>
      <c r="XDD9" s="157"/>
      <c r="XDE9" s="157"/>
      <c r="XDF9" s="157"/>
      <c r="XDG9" s="157"/>
      <c r="XDH9" s="157"/>
      <c r="XDI9" s="157"/>
      <c r="XDN9" s="178"/>
      <c r="XDO9" s="182"/>
      <c r="XDP9" s="158" t="s">
        <v>135</v>
      </c>
      <c r="XDQ9" s="180"/>
      <c r="XDR9" s="159" t="s">
        <v>136</v>
      </c>
    </row>
    <row r="10" spans="2:14 16326:16346" ht="15" x14ac:dyDescent="0.3">
      <c r="B10" s="108" t="s">
        <v>21</v>
      </c>
      <c r="C10" s="108" t="s">
        <v>132</v>
      </c>
      <c r="D10" s="109">
        <v>9.1200000000000003E-2</v>
      </c>
      <c r="E10" s="119"/>
      <c r="F10" s="116">
        <f t="shared" si="0"/>
        <v>0</v>
      </c>
      <c r="G10" s="116">
        <f t="shared" si="1"/>
        <v>0</v>
      </c>
      <c r="H10" s="116">
        <f t="shared" si="2"/>
        <v>0</v>
      </c>
      <c r="I10" s="117">
        <f t="shared" si="3"/>
        <v>0</v>
      </c>
      <c r="J10" s="117">
        <f t="shared" si="4"/>
        <v>0</v>
      </c>
      <c r="K10" s="117">
        <f t="shared" si="5"/>
        <v>0</v>
      </c>
      <c r="L10" s="118">
        <f t="shared" si="6"/>
        <v>0</v>
      </c>
      <c r="M10" s="118">
        <f t="shared" si="7"/>
        <v>0</v>
      </c>
      <c r="N10" s="118">
        <f>XDR17*$XDJ$126</f>
        <v>0</v>
      </c>
      <c r="XCX10" s="157"/>
      <c r="XCY10" s="157"/>
      <c r="XCZ10" s="157"/>
      <c r="XDA10" s="157"/>
      <c r="XDB10" s="157"/>
      <c r="XDC10" s="157"/>
      <c r="XDD10" s="157"/>
      <c r="XDE10" s="157"/>
      <c r="XDF10" s="157"/>
      <c r="XDG10" s="157"/>
      <c r="XDH10" s="157"/>
      <c r="XDI10" s="157"/>
      <c r="XDN10" s="183">
        <f>SUBTOTAL(9,XDN15:XDN15)</f>
        <v>0</v>
      </c>
      <c r="XDO10" s="182"/>
      <c r="XDP10" s="161">
        <f>SUBTOTAL(9,XDP15:XDP15)</f>
        <v>0</v>
      </c>
      <c r="XDQ10" s="182"/>
      <c r="XDR10" s="162">
        <f>SUBTOTAL(9,XDR15:XDR15)</f>
        <v>0</v>
      </c>
    </row>
    <row r="11" spans="2:14 16326:16346" ht="15" x14ac:dyDescent="0.3">
      <c r="B11" s="108" t="s">
        <v>22</v>
      </c>
      <c r="C11" s="108" t="s">
        <v>132</v>
      </c>
      <c r="D11" s="109">
        <v>9.7500000000000003E-2</v>
      </c>
      <c r="E11" s="119"/>
      <c r="F11" s="116">
        <f t="shared" si="0"/>
        <v>0</v>
      </c>
      <c r="G11" s="116">
        <f t="shared" si="1"/>
        <v>0</v>
      </c>
      <c r="H11" s="116">
        <f t="shared" si="2"/>
        <v>0</v>
      </c>
      <c r="I11" s="117">
        <f t="shared" si="3"/>
        <v>0</v>
      </c>
      <c r="J11" s="117">
        <f t="shared" si="4"/>
        <v>0</v>
      </c>
      <c r="K11" s="117">
        <f t="shared" si="5"/>
        <v>0</v>
      </c>
      <c r="L11" s="118">
        <f t="shared" si="6"/>
        <v>0</v>
      </c>
      <c r="M11" s="118">
        <f t="shared" si="7"/>
        <v>0</v>
      </c>
      <c r="N11" s="118">
        <f>XDR18*$XDJ$126</f>
        <v>0</v>
      </c>
      <c r="XCX11" s="157"/>
      <c r="XCY11" s="157"/>
      <c r="XCZ11" s="157"/>
      <c r="XDA11" s="157"/>
      <c r="XDB11" s="157"/>
      <c r="XDC11" s="157"/>
      <c r="XDD11" s="157"/>
      <c r="XDE11" s="157"/>
      <c r="XDF11" s="157"/>
      <c r="XDG11" s="157"/>
      <c r="XDH11" s="157"/>
      <c r="XDI11" s="157"/>
      <c r="XDM11" s="184" t="s">
        <v>132</v>
      </c>
      <c r="XDN11" s="185">
        <v>0.45105869999999998</v>
      </c>
      <c r="XDO11" s="182"/>
      <c r="XDP11" s="186">
        <v>0.33100210000000002</v>
      </c>
      <c r="XDQ11" s="187"/>
      <c r="XDR11" s="188">
        <v>0.415370234</v>
      </c>
    </row>
    <row r="12" spans="2:14 16326:16346" ht="15" x14ac:dyDescent="0.3">
      <c r="B12" s="108" t="s">
        <v>22</v>
      </c>
      <c r="C12" s="108" t="s">
        <v>132</v>
      </c>
      <c r="D12" s="109">
        <v>9.5000000000000001E-2</v>
      </c>
      <c r="E12" s="119"/>
      <c r="F12" s="116">
        <f t="shared" si="0"/>
        <v>0</v>
      </c>
      <c r="G12" s="116">
        <f t="shared" si="1"/>
        <v>0</v>
      </c>
      <c r="H12" s="116">
        <f t="shared" si="2"/>
        <v>0</v>
      </c>
      <c r="I12" s="117">
        <f t="shared" si="3"/>
        <v>0</v>
      </c>
      <c r="J12" s="117">
        <f t="shared" si="4"/>
        <v>0</v>
      </c>
      <c r="K12" s="117">
        <f t="shared" si="5"/>
        <v>0</v>
      </c>
      <c r="L12" s="118">
        <f t="shared" si="6"/>
        <v>0</v>
      </c>
      <c r="M12" s="118">
        <f t="shared" si="7"/>
        <v>0</v>
      </c>
      <c r="N12" s="118">
        <f>XDR19*$XDJ$126</f>
        <v>0</v>
      </c>
      <c r="XCX12" s="157"/>
      <c r="XCY12" s="157"/>
      <c r="XCZ12" s="157"/>
      <c r="XDA12" s="157"/>
      <c r="XDB12" s="157"/>
      <c r="XDC12" s="157"/>
      <c r="XDD12" s="157"/>
      <c r="XDE12" s="157"/>
      <c r="XDF12" s="157"/>
      <c r="XDG12" s="157"/>
      <c r="XDH12" s="157"/>
      <c r="XDI12" s="157"/>
      <c r="XDM12" s="184" t="s">
        <v>131</v>
      </c>
      <c r="XDN12" s="189">
        <v>0.05</v>
      </c>
      <c r="XDO12" s="182"/>
      <c r="XDP12" s="186">
        <v>0.05</v>
      </c>
      <c r="XDQ12" s="187"/>
      <c r="XDR12" s="190">
        <v>0.05</v>
      </c>
    </row>
    <row r="13" spans="2:14 16326:16346" ht="15" x14ac:dyDescent="0.3">
      <c r="B13" s="108" t="s">
        <v>23</v>
      </c>
      <c r="C13" s="108" t="s">
        <v>132</v>
      </c>
      <c r="D13" s="110">
        <v>9.7500000000000003E-2</v>
      </c>
      <c r="E13" s="119"/>
      <c r="F13" s="116">
        <f t="shared" si="0"/>
        <v>0</v>
      </c>
      <c r="G13" s="116">
        <f t="shared" si="1"/>
        <v>0</v>
      </c>
      <c r="H13" s="116">
        <f t="shared" si="2"/>
        <v>0</v>
      </c>
      <c r="I13" s="117">
        <f t="shared" si="3"/>
        <v>0</v>
      </c>
      <c r="J13" s="117">
        <f t="shared" si="4"/>
        <v>0</v>
      </c>
      <c r="K13" s="117">
        <f t="shared" si="5"/>
        <v>0</v>
      </c>
      <c r="L13" s="118">
        <f t="shared" si="6"/>
        <v>0</v>
      </c>
      <c r="M13" s="118">
        <f t="shared" si="7"/>
        <v>0</v>
      </c>
      <c r="N13" s="118">
        <f>XDR20*$XDJ$126</f>
        <v>0</v>
      </c>
      <c r="XCX13" s="191" t="s">
        <v>111</v>
      </c>
      <c r="XCY13" s="105" t="s">
        <v>112</v>
      </c>
      <c r="XCZ13" s="192" t="s">
        <v>114</v>
      </c>
      <c r="XDA13" s="193" t="s">
        <v>115</v>
      </c>
      <c r="XDB13" s="105" t="s">
        <v>116</v>
      </c>
      <c r="XDC13" s="105" t="s">
        <v>117</v>
      </c>
      <c r="XDD13" s="105" t="s">
        <v>118</v>
      </c>
      <c r="XDE13" s="105" t="s">
        <v>119</v>
      </c>
      <c r="XDF13" s="105" t="s">
        <v>120</v>
      </c>
      <c r="XDG13" s="105" t="s">
        <v>121</v>
      </c>
      <c r="XDH13" s="105" t="s">
        <v>122</v>
      </c>
      <c r="XDI13" s="105" t="s">
        <v>123</v>
      </c>
      <c r="XDJ13" s="184" t="s">
        <v>124</v>
      </c>
      <c r="XDK13" s="184" t="s">
        <v>125</v>
      </c>
      <c r="XDL13" s="184" t="s">
        <v>126</v>
      </c>
      <c r="XDN13" s="194" t="s">
        <v>137</v>
      </c>
      <c r="XDO13" s="195"/>
      <c r="XDP13" s="196" t="s">
        <v>137</v>
      </c>
      <c r="XDQ13" s="197"/>
      <c r="XDR13" s="115" t="s">
        <v>137</v>
      </c>
    </row>
    <row r="14" spans="2:14 16326:16346" x14ac:dyDescent="0.25">
      <c r="B14" s="108" t="s">
        <v>23</v>
      </c>
      <c r="C14" s="108" t="s">
        <v>132</v>
      </c>
      <c r="D14" s="110">
        <v>9.5000000000000001E-2</v>
      </c>
      <c r="E14" s="119"/>
      <c r="F14" s="116">
        <f t="shared" si="0"/>
        <v>0</v>
      </c>
      <c r="G14" s="116">
        <f t="shared" si="1"/>
        <v>0</v>
      </c>
      <c r="H14" s="116">
        <f t="shared" si="2"/>
        <v>0</v>
      </c>
      <c r="I14" s="117">
        <f t="shared" si="3"/>
        <v>0</v>
      </c>
      <c r="J14" s="117">
        <f t="shared" si="4"/>
        <v>0</v>
      </c>
      <c r="K14" s="117">
        <f t="shared" si="5"/>
        <v>0</v>
      </c>
      <c r="L14" s="118">
        <f t="shared" si="6"/>
        <v>0</v>
      </c>
      <c r="M14" s="118">
        <f t="shared" si="7"/>
        <v>0</v>
      </c>
      <c r="N14" s="118">
        <f>XDR21*$XDJ$126</f>
        <v>0</v>
      </c>
      <c r="XCX14" s="106" t="s">
        <v>127</v>
      </c>
      <c r="XCY14" s="198">
        <v>20535000</v>
      </c>
      <c r="XCZ14" s="199">
        <v>0.02</v>
      </c>
      <c r="XDA14" s="200">
        <v>43924</v>
      </c>
      <c r="XDB14" s="200">
        <v>44287</v>
      </c>
      <c r="XDC14" s="200">
        <v>44477</v>
      </c>
      <c r="XDD14" s="201">
        <f t="shared" ref="XDD14:XDD43" si="8">XDC14-XDA14</f>
        <v>553</v>
      </c>
      <c r="XDE14" s="201">
        <f t="shared" ref="XDE14:XDE19" si="9">XDC14-XDB14</f>
        <v>190</v>
      </c>
      <c r="XDF14" s="201">
        <f t="shared" ref="XDF14:XDG45" si="10">XDD14/365</f>
        <v>1.515068493150685</v>
      </c>
      <c r="XDG14" s="201">
        <f t="shared" si="10"/>
        <v>0.52054794520547942</v>
      </c>
      <c r="XDH14" s="202">
        <f>(XCY14*(1+D7)^XDF14)-XCY14</f>
        <v>3353645.6491073482</v>
      </c>
      <c r="XDI14" s="202">
        <f>XCY14*(1+XCZ14)^XDG14-XCY14</f>
        <v>212774.01127735525</v>
      </c>
      <c r="XDJ14" s="172">
        <f>E8+E7</f>
        <v>0</v>
      </c>
      <c r="XDK14" s="172">
        <v>376185109.79256612</v>
      </c>
      <c r="XDL14" s="172">
        <f>XDK14-XDJ14</f>
        <v>376185109.79256612</v>
      </c>
      <c r="XDM14" s="149"/>
      <c r="XDN14" s="150">
        <f t="shared" ref="XDN14:XDN21" si="11">($E7/$XCY14)*($XCY14+$XDH14+$XDI14)*$XDN$11</f>
        <v>0</v>
      </c>
      <c r="XDO14" s="151">
        <f t="shared" ref="XDO14:XDO45" si="12">XDN14-(F7+G7+H7)</f>
        <v>0</v>
      </c>
      <c r="XDP14" s="152">
        <f t="shared" ref="XDP14:XDP21" si="13">($E7/$XCY14)*($XCY14+$XDH14+$XDI14)*$XDP$11</f>
        <v>0</v>
      </c>
      <c r="XDQ14" s="153">
        <f t="shared" ref="XDQ14:XDQ45" si="14">XDP14-(I7+J7+K7)</f>
        <v>0</v>
      </c>
      <c r="XDR14" s="154">
        <f t="shared" ref="XDR14:XDR21" si="15">($E7/$XCY14)*($XCY14+$XDH14+$XDI14)*$XDR$11</f>
        <v>0</v>
      </c>
    </row>
    <row r="15" spans="2:14 16326:16346" x14ac:dyDescent="0.25">
      <c r="B15" s="108" t="s">
        <v>38</v>
      </c>
      <c r="C15" s="108" t="s">
        <v>131</v>
      </c>
      <c r="D15" s="109">
        <v>9.2499999999999999E-2</v>
      </c>
      <c r="E15" s="119"/>
      <c r="F15" s="116">
        <f t="shared" ref="F15:F32" si="16">XDN22*$XDB$127</f>
        <v>0</v>
      </c>
      <c r="G15" s="116">
        <f t="shared" ref="G15:G32" si="17">XDN22*$XDC$127</f>
        <v>0</v>
      </c>
      <c r="H15" s="116">
        <f t="shared" ref="H15:H32" si="18">XDN22*$XDD$127</f>
        <v>0</v>
      </c>
      <c r="I15" s="117">
        <f t="shared" ref="I15:I32" si="19">XDP22*$XDE$127</f>
        <v>0</v>
      </c>
      <c r="J15" s="117">
        <f t="shared" ref="J15:J32" si="20">XDP22*$XDF$127</f>
        <v>0</v>
      </c>
      <c r="K15" s="117">
        <f t="shared" ref="K15:K32" si="21">XDP22*$XDG$127</f>
        <v>0</v>
      </c>
      <c r="L15" s="118">
        <f t="shared" ref="L15:L32" si="22">XDR22*$XDH$127</f>
        <v>0</v>
      </c>
      <c r="M15" s="118">
        <f t="shared" ref="M15:M32" si="23">XDR22*$XDI$127</f>
        <v>0</v>
      </c>
      <c r="N15" s="118">
        <f>XDR22*$XDJ$127</f>
        <v>0</v>
      </c>
      <c r="XCX15" s="108" t="s">
        <v>127</v>
      </c>
      <c r="XCY15" s="171">
        <v>301006000</v>
      </c>
      <c r="XCZ15" s="146">
        <v>0.02</v>
      </c>
      <c r="XDA15" s="147">
        <v>43924</v>
      </c>
      <c r="XDB15" s="147">
        <v>44287</v>
      </c>
      <c r="XDC15" s="147">
        <v>44477</v>
      </c>
      <c r="XDD15" s="145">
        <f t="shared" si="8"/>
        <v>553</v>
      </c>
      <c r="XDE15" s="145">
        <f t="shared" si="9"/>
        <v>190</v>
      </c>
      <c r="XDF15" s="145">
        <f t="shared" si="10"/>
        <v>1.515068493150685</v>
      </c>
      <c r="XDG15" s="145">
        <f t="shared" si="10"/>
        <v>0.52054794520547942</v>
      </c>
      <c r="XDH15" s="148">
        <f>(XCY15*(1+D8)^XDF15)-XCY15</f>
        <v>47958807.53960526</v>
      </c>
      <c r="XDI15" s="148">
        <f>XCY15*(1+XCZ15)^XDG15-XCY15</f>
        <v>3118882.5925761461</v>
      </c>
      <c r="XDJ15" s="172"/>
      <c r="XDK15" s="172"/>
      <c r="XDL15" s="172"/>
      <c r="XDM15" s="149"/>
      <c r="XDN15" s="150">
        <f t="shared" si="11"/>
        <v>0</v>
      </c>
      <c r="XDO15" s="151">
        <f t="shared" si="12"/>
        <v>0</v>
      </c>
      <c r="XDP15" s="152">
        <f t="shared" si="13"/>
        <v>0</v>
      </c>
      <c r="XDQ15" s="153">
        <f t="shared" si="14"/>
        <v>0</v>
      </c>
      <c r="XDR15" s="154">
        <f t="shared" si="15"/>
        <v>0</v>
      </c>
    </row>
    <row r="16" spans="2:14 16326:16346" x14ac:dyDescent="0.25">
      <c r="B16" s="108" t="s">
        <v>38</v>
      </c>
      <c r="C16" s="108" t="s">
        <v>131</v>
      </c>
      <c r="D16" s="109">
        <v>9.4E-2</v>
      </c>
      <c r="E16" s="119"/>
      <c r="F16" s="116">
        <f t="shared" si="16"/>
        <v>0</v>
      </c>
      <c r="G16" s="116">
        <f t="shared" si="17"/>
        <v>0</v>
      </c>
      <c r="H16" s="116">
        <f t="shared" si="18"/>
        <v>0</v>
      </c>
      <c r="I16" s="117">
        <f t="shared" si="19"/>
        <v>0</v>
      </c>
      <c r="J16" s="117">
        <f t="shared" si="20"/>
        <v>0</v>
      </c>
      <c r="K16" s="117">
        <f t="shared" si="21"/>
        <v>0</v>
      </c>
      <c r="L16" s="118">
        <f t="shared" si="22"/>
        <v>0</v>
      </c>
      <c r="M16" s="118">
        <f t="shared" si="23"/>
        <v>0</v>
      </c>
      <c r="N16" s="118">
        <f>XDR23*$XDJ$127</f>
        <v>0</v>
      </c>
      <c r="XCX16" s="108" t="s">
        <v>128</v>
      </c>
      <c r="XCY16" s="171">
        <v>238123000</v>
      </c>
      <c r="XCZ16" s="146">
        <v>0.02</v>
      </c>
      <c r="XDA16" s="147">
        <v>44172</v>
      </c>
      <c r="XDB16" s="147">
        <v>44203</v>
      </c>
      <c r="XDC16" s="147">
        <v>44477</v>
      </c>
      <c r="XDD16" s="145">
        <f t="shared" si="8"/>
        <v>305</v>
      </c>
      <c r="XDE16" s="145">
        <f t="shared" si="9"/>
        <v>274</v>
      </c>
      <c r="XDF16" s="145">
        <f t="shared" si="10"/>
        <v>0.83561643835616439</v>
      </c>
      <c r="XDG16" s="145">
        <f t="shared" si="10"/>
        <v>0.75068493150684934</v>
      </c>
      <c r="XDH16" s="148">
        <f>(XCY16*(1+D9/12)^(XDF16*12))-XCY16</f>
        <v>19315409.121983379</v>
      </c>
      <c r="XDI16" s="148">
        <f>XCY16*(1+XCZ16/12)^(XDG16*12)-XCY16</f>
        <v>3599058.6173965633</v>
      </c>
      <c r="XDJ16" s="172">
        <f>E10+E9</f>
        <v>0</v>
      </c>
      <c r="XDK16" s="172">
        <v>441675013.94099283</v>
      </c>
      <c r="XDL16" s="172">
        <f>XDK16-XDJ16</f>
        <v>441675013.94099283</v>
      </c>
      <c r="XDM16" s="149"/>
      <c r="XDN16" s="150">
        <f t="shared" si="11"/>
        <v>0</v>
      </c>
      <c r="XDO16" s="151">
        <f t="shared" si="12"/>
        <v>0</v>
      </c>
      <c r="XDP16" s="152">
        <f t="shared" si="13"/>
        <v>0</v>
      </c>
      <c r="XDQ16" s="153">
        <f t="shared" si="14"/>
        <v>0</v>
      </c>
      <c r="XDR16" s="154">
        <f t="shared" si="15"/>
        <v>0</v>
      </c>
    </row>
    <row r="17" spans="2:14 16326:16346" x14ac:dyDescent="0.25">
      <c r="B17" s="108" t="s">
        <v>39</v>
      </c>
      <c r="C17" s="108" t="s">
        <v>131</v>
      </c>
      <c r="D17" s="109">
        <v>9.2999999999999999E-2</v>
      </c>
      <c r="E17" s="119"/>
      <c r="F17" s="116">
        <f t="shared" si="16"/>
        <v>0</v>
      </c>
      <c r="G17" s="116">
        <f t="shared" si="17"/>
        <v>0</v>
      </c>
      <c r="H17" s="116">
        <f t="shared" si="18"/>
        <v>0</v>
      </c>
      <c r="I17" s="117">
        <f t="shared" si="19"/>
        <v>0</v>
      </c>
      <c r="J17" s="117">
        <f t="shared" si="20"/>
        <v>0</v>
      </c>
      <c r="K17" s="117">
        <f t="shared" si="21"/>
        <v>0</v>
      </c>
      <c r="L17" s="118">
        <f t="shared" si="22"/>
        <v>0</v>
      </c>
      <c r="M17" s="118">
        <f t="shared" si="23"/>
        <v>0</v>
      </c>
      <c r="N17" s="118">
        <f>XDR24*$XDJ$127</f>
        <v>0</v>
      </c>
      <c r="XCX17" s="108" t="s">
        <v>128</v>
      </c>
      <c r="XCY17" s="171">
        <v>165118000</v>
      </c>
      <c r="XCZ17" s="146">
        <v>0.02</v>
      </c>
      <c r="XDA17" s="147">
        <v>44172</v>
      </c>
      <c r="XDB17" s="147">
        <v>44203</v>
      </c>
      <c r="XDC17" s="147">
        <v>44477</v>
      </c>
      <c r="XDD17" s="145">
        <f t="shared" si="8"/>
        <v>305</v>
      </c>
      <c r="XDE17" s="145">
        <f t="shared" si="9"/>
        <v>274</v>
      </c>
      <c r="XDF17" s="145">
        <f t="shared" si="10"/>
        <v>0.83561643835616439</v>
      </c>
      <c r="XDG17" s="145">
        <f t="shared" si="10"/>
        <v>0.75068493150684934</v>
      </c>
      <c r="XDH17" s="148">
        <f>(XCY17*(1+D10/12)^(XDF17*12))-XCY17</f>
        <v>13023905.877967983</v>
      </c>
      <c r="XDI17" s="148">
        <f>XCY17*(1+XCZ17/12)^(XDG17*12)-XCY17</f>
        <v>2495640.3236448765</v>
      </c>
      <c r="XDJ17" s="172"/>
      <c r="XDK17" s="172"/>
      <c r="XDL17" s="172"/>
      <c r="XDM17" s="149"/>
      <c r="XDN17" s="150">
        <f t="shared" si="11"/>
        <v>0</v>
      </c>
      <c r="XDO17" s="151">
        <f t="shared" si="12"/>
        <v>0</v>
      </c>
      <c r="XDP17" s="152">
        <f t="shared" si="13"/>
        <v>0</v>
      </c>
      <c r="XDQ17" s="153">
        <f t="shared" si="14"/>
        <v>0</v>
      </c>
      <c r="XDR17" s="154">
        <f t="shared" si="15"/>
        <v>0</v>
      </c>
    </row>
    <row r="18" spans="2:14 16326:16346" x14ac:dyDescent="0.25">
      <c r="B18" s="108" t="s">
        <v>39</v>
      </c>
      <c r="C18" s="108" t="s">
        <v>131</v>
      </c>
      <c r="D18" s="109">
        <v>9.4500000000000001E-2</v>
      </c>
      <c r="E18" s="119"/>
      <c r="F18" s="116">
        <f t="shared" si="16"/>
        <v>0</v>
      </c>
      <c r="G18" s="116">
        <f t="shared" si="17"/>
        <v>0</v>
      </c>
      <c r="H18" s="116">
        <f t="shared" si="18"/>
        <v>0</v>
      </c>
      <c r="I18" s="117">
        <f t="shared" si="19"/>
        <v>0</v>
      </c>
      <c r="J18" s="117">
        <f t="shared" si="20"/>
        <v>0</v>
      </c>
      <c r="K18" s="117">
        <f t="shared" si="21"/>
        <v>0</v>
      </c>
      <c r="L18" s="118">
        <f t="shared" si="22"/>
        <v>0</v>
      </c>
      <c r="M18" s="118">
        <f t="shared" si="23"/>
        <v>0</v>
      </c>
      <c r="N18" s="118">
        <f>XDR25*$XDJ$127</f>
        <v>0</v>
      </c>
      <c r="XCX18" s="108" t="s">
        <v>127</v>
      </c>
      <c r="XCY18" s="171">
        <v>514287000</v>
      </c>
      <c r="XCZ18" s="146">
        <v>0.02</v>
      </c>
      <c r="XDA18" s="147">
        <v>43922</v>
      </c>
      <c r="XDB18" s="147">
        <v>44287</v>
      </c>
      <c r="XDC18" s="147">
        <v>44477</v>
      </c>
      <c r="XDD18" s="145">
        <f t="shared" si="8"/>
        <v>555</v>
      </c>
      <c r="XDE18" s="145">
        <f t="shared" si="9"/>
        <v>190</v>
      </c>
      <c r="XDF18" s="145">
        <f t="shared" si="10"/>
        <v>1.5205479452054795</v>
      </c>
      <c r="XDG18" s="145">
        <f t="shared" si="10"/>
        <v>0.52054794520547942</v>
      </c>
      <c r="XDH18" s="148">
        <f>(XCY18*(1+D11)^XDF18)-XCY18</f>
        <v>78150539.960728049</v>
      </c>
      <c r="XDI18" s="148">
        <f>XCY18*(1+XCZ18)^XDG18-XCY18</f>
        <v>5328799.996970892</v>
      </c>
      <c r="XDJ18" s="172">
        <f>E12+E11</f>
        <v>0</v>
      </c>
      <c r="XDK18" s="172">
        <v>1326661218.5169384</v>
      </c>
      <c r="XDL18" s="172">
        <f>XDK18-XDJ18</f>
        <v>1326661218.5169384</v>
      </c>
      <c r="XDM18" s="149"/>
      <c r="XDN18" s="150">
        <f t="shared" si="11"/>
        <v>0</v>
      </c>
      <c r="XDO18" s="151">
        <f t="shared" si="12"/>
        <v>0</v>
      </c>
      <c r="XDP18" s="152">
        <f t="shared" si="13"/>
        <v>0</v>
      </c>
      <c r="XDQ18" s="153">
        <f t="shared" si="14"/>
        <v>0</v>
      </c>
      <c r="XDR18" s="154">
        <f t="shared" si="15"/>
        <v>0</v>
      </c>
    </row>
    <row r="19" spans="2:14 16326:16346" x14ac:dyDescent="0.25">
      <c r="B19" s="108" t="s">
        <v>40</v>
      </c>
      <c r="C19" s="108" t="s">
        <v>131</v>
      </c>
      <c r="D19" s="110">
        <v>9.2999999999999999E-2</v>
      </c>
      <c r="E19" s="119"/>
      <c r="F19" s="116">
        <f t="shared" si="16"/>
        <v>0</v>
      </c>
      <c r="G19" s="116">
        <f t="shared" si="17"/>
        <v>0</v>
      </c>
      <c r="H19" s="116">
        <f t="shared" si="18"/>
        <v>0</v>
      </c>
      <c r="I19" s="117">
        <f t="shared" si="19"/>
        <v>0</v>
      </c>
      <c r="J19" s="117">
        <f t="shared" si="20"/>
        <v>0</v>
      </c>
      <c r="K19" s="117">
        <f t="shared" si="21"/>
        <v>0</v>
      </c>
      <c r="L19" s="118">
        <f t="shared" si="22"/>
        <v>0</v>
      </c>
      <c r="M19" s="118">
        <f t="shared" si="23"/>
        <v>0</v>
      </c>
      <c r="N19" s="118">
        <f>XDR26*$XDJ$127</f>
        <v>0</v>
      </c>
      <c r="XCX19" s="108" t="s">
        <v>127</v>
      </c>
      <c r="XCY19" s="171">
        <v>629262000</v>
      </c>
      <c r="XCZ19" s="146">
        <v>0.02</v>
      </c>
      <c r="XDA19" s="147">
        <v>43922</v>
      </c>
      <c r="XDB19" s="147">
        <v>44287</v>
      </c>
      <c r="XDC19" s="147">
        <v>44477</v>
      </c>
      <c r="XDD19" s="145">
        <f t="shared" si="8"/>
        <v>555</v>
      </c>
      <c r="XDE19" s="145">
        <f t="shared" si="9"/>
        <v>190</v>
      </c>
      <c r="XDF19" s="145">
        <f t="shared" si="10"/>
        <v>1.5205479452054795</v>
      </c>
      <c r="XDG19" s="145">
        <f t="shared" si="10"/>
        <v>0.52054794520547942</v>
      </c>
      <c r="XDH19" s="148">
        <f>(XCY19*(1+D12)^XDF19)-XCY19</f>
        <v>93112761.691238046</v>
      </c>
      <c r="XDI19" s="148">
        <f>XCY19*(1+XCZ19)^XDG19-XCY19</f>
        <v>6520116.868001461</v>
      </c>
      <c r="XDJ19" s="172"/>
      <c r="XDK19" s="172"/>
      <c r="XDL19" s="172"/>
      <c r="XDM19" s="149"/>
      <c r="XDN19" s="150">
        <f t="shared" si="11"/>
        <v>0</v>
      </c>
      <c r="XDO19" s="151">
        <f t="shared" si="12"/>
        <v>0</v>
      </c>
      <c r="XDP19" s="152">
        <f t="shared" si="13"/>
        <v>0</v>
      </c>
      <c r="XDQ19" s="153">
        <f t="shared" si="14"/>
        <v>0</v>
      </c>
      <c r="XDR19" s="154">
        <f t="shared" si="15"/>
        <v>0</v>
      </c>
    </row>
    <row r="20" spans="2:14 16326:16346" x14ac:dyDescent="0.25">
      <c r="B20" s="108" t="s">
        <v>40</v>
      </c>
      <c r="C20" s="108" t="s">
        <v>131</v>
      </c>
      <c r="D20" s="110">
        <v>9.4500000000000001E-2</v>
      </c>
      <c r="E20" s="119"/>
      <c r="F20" s="116">
        <f t="shared" si="16"/>
        <v>0</v>
      </c>
      <c r="G20" s="116">
        <f t="shared" si="17"/>
        <v>0</v>
      </c>
      <c r="H20" s="116">
        <f t="shared" si="18"/>
        <v>0</v>
      </c>
      <c r="I20" s="117">
        <f t="shared" si="19"/>
        <v>0</v>
      </c>
      <c r="J20" s="117">
        <f t="shared" si="20"/>
        <v>0</v>
      </c>
      <c r="K20" s="117">
        <f t="shared" si="21"/>
        <v>0</v>
      </c>
      <c r="L20" s="118">
        <f t="shared" si="22"/>
        <v>0</v>
      </c>
      <c r="M20" s="118">
        <f t="shared" si="23"/>
        <v>0</v>
      </c>
      <c r="N20" s="118">
        <f>XDR27*$XDJ$127</f>
        <v>0</v>
      </c>
      <c r="XCX20" s="108" t="s">
        <v>129</v>
      </c>
      <c r="XCY20" s="173">
        <v>111947000</v>
      </c>
      <c r="XCZ20" s="146">
        <v>0</v>
      </c>
      <c r="XDA20" s="147">
        <v>42793</v>
      </c>
      <c r="XDB20" s="147">
        <v>44619</v>
      </c>
      <c r="XDC20" s="147">
        <v>44477</v>
      </c>
      <c r="XDD20" s="145">
        <f>(XDC20-XDA20)+1</f>
        <v>1685</v>
      </c>
      <c r="XDE20" s="145">
        <v>0</v>
      </c>
      <c r="XDF20" s="145">
        <f t="shared" si="10"/>
        <v>4.6164383561643838</v>
      </c>
      <c r="XDG20" s="145">
        <f t="shared" si="10"/>
        <v>0</v>
      </c>
      <c r="XDH20" s="148">
        <f>(XCY20*(1+D13)^XDF20)-XCY20</f>
        <v>60056576.245054573</v>
      </c>
      <c r="XDI20" s="148">
        <f>XCY20*(1+XCZ20)^XDG20-XCY20</f>
        <v>0</v>
      </c>
      <c r="XDJ20" s="172">
        <f>E14+E13</f>
        <v>0</v>
      </c>
      <c r="XDK20" s="172">
        <v>317801129.57329404</v>
      </c>
      <c r="XDL20" s="172">
        <f>XDK20-XDJ20</f>
        <v>317801129.57329404</v>
      </c>
      <c r="XDM20" s="149"/>
      <c r="XDN20" s="150">
        <f t="shared" si="11"/>
        <v>0</v>
      </c>
      <c r="XDO20" s="151">
        <f t="shared" si="12"/>
        <v>0</v>
      </c>
      <c r="XDP20" s="152">
        <f t="shared" si="13"/>
        <v>0</v>
      </c>
      <c r="XDQ20" s="153">
        <f t="shared" si="14"/>
        <v>0</v>
      </c>
      <c r="XDR20" s="154">
        <f t="shared" si="15"/>
        <v>0</v>
      </c>
    </row>
    <row r="21" spans="2:14 16326:16346" x14ac:dyDescent="0.25">
      <c r="B21" s="108" t="s">
        <v>41</v>
      </c>
      <c r="C21" s="108" t="s">
        <v>131</v>
      </c>
      <c r="D21" s="109">
        <v>9.35E-2</v>
      </c>
      <c r="E21" s="119"/>
      <c r="F21" s="116">
        <f t="shared" si="16"/>
        <v>0</v>
      </c>
      <c r="G21" s="116">
        <f t="shared" si="17"/>
        <v>0</v>
      </c>
      <c r="H21" s="116">
        <f t="shared" si="18"/>
        <v>0</v>
      </c>
      <c r="I21" s="117">
        <f t="shared" si="19"/>
        <v>0</v>
      </c>
      <c r="J21" s="117">
        <f t="shared" si="20"/>
        <v>0</v>
      </c>
      <c r="K21" s="117">
        <f t="shared" si="21"/>
        <v>0</v>
      </c>
      <c r="L21" s="118">
        <f t="shared" si="22"/>
        <v>0</v>
      </c>
      <c r="M21" s="118">
        <f t="shared" si="23"/>
        <v>0</v>
      </c>
      <c r="N21" s="118">
        <f>XDR28*$XDJ$127</f>
        <v>0</v>
      </c>
      <c r="XCX21" s="108" t="s">
        <v>129</v>
      </c>
      <c r="XCY21" s="173">
        <v>95948000</v>
      </c>
      <c r="XCZ21" s="146">
        <v>0</v>
      </c>
      <c r="XDA21" s="147">
        <v>42793</v>
      </c>
      <c r="XDB21" s="147">
        <v>44619</v>
      </c>
      <c r="XDC21" s="147">
        <v>44477</v>
      </c>
      <c r="XDD21" s="145">
        <f>(XDC21-XDA21)+1</f>
        <v>1685</v>
      </c>
      <c r="XDE21" s="145">
        <v>0</v>
      </c>
      <c r="XDF21" s="145">
        <f t="shared" si="10"/>
        <v>4.6164383561643838</v>
      </c>
      <c r="XDG21" s="145">
        <f t="shared" si="10"/>
        <v>0</v>
      </c>
      <c r="XDH21" s="148">
        <f>(XCY21*(1+D14)^XDF21)-XCY21</f>
        <v>49929656.557005614</v>
      </c>
      <c r="XDI21" s="148">
        <f>XCY21*(1+XCZ21)^XDG21-XCY21</f>
        <v>0</v>
      </c>
      <c r="XDJ21" s="172"/>
      <c r="XDK21" s="172"/>
      <c r="XDL21" s="172"/>
      <c r="XDM21" s="149"/>
      <c r="XDN21" s="150">
        <f t="shared" si="11"/>
        <v>0</v>
      </c>
      <c r="XDO21" s="151">
        <f t="shared" si="12"/>
        <v>0</v>
      </c>
      <c r="XDP21" s="152">
        <f t="shared" si="13"/>
        <v>0</v>
      </c>
      <c r="XDQ21" s="153">
        <f t="shared" si="14"/>
        <v>0</v>
      </c>
      <c r="XDR21" s="154">
        <f t="shared" si="15"/>
        <v>0</v>
      </c>
    </row>
    <row r="22" spans="2:14 16326:16346" x14ac:dyDescent="0.25">
      <c r="B22" s="108" t="s">
        <v>41</v>
      </c>
      <c r="C22" s="108" t="s">
        <v>131</v>
      </c>
      <c r="D22" s="109">
        <v>9.5000000000000001E-2</v>
      </c>
      <c r="E22" s="119"/>
      <c r="F22" s="116">
        <f t="shared" si="16"/>
        <v>0</v>
      </c>
      <c r="G22" s="116">
        <f t="shared" si="17"/>
        <v>0</v>
      </c>
      <c r="H22" s="116">
        <f t="shared" si="18"/>
        <v>0</v>
      </c>
      <c r="I22" s="117">
        <f t="shared" si="19"/>
        <v>0</v>
      </c>
      <c r="J22" s="117">
        <f t="shared" si="20"/>
        <v>0</v>
      </c>
      <c r="K22" s="117">
        <f t="shared" si="21"/>
        <v>0</v>
      </c>
      <c r="L22" s="118">
        <f t="shared" si="22"/>
        <v>0</v>
      </c>
      <c r="M22" s="118">
        <f t="shared" si="23"/>
        <v>0</v>
      </c>
      <c r="N22" s="118">
        <f>XDR29*$XDJ$127</f>
        <v>0</v>
      </c>
      <c r="XCX22" s="108" t="s">
        <v>128</v>
      </c>
      <c r="XCY22" s="171">
        <v>1424306000</v>
      </c>
      <c r="XCZ22" s="146">
        <v>0.02</v>
      </c>
      <c r="XDA22" s="147">
        <v>44190</v>
      </c>
      <c r="XDB22" s="147">
        <v>44221</v>
      </c>
      <c r="XDC22" s="147">
        <v>44477</v>
      </c>
      <c r="XDD22" s="145">
        <f t="shared" si="8"/>
        <v>287</v>
      </c>
      <c r="XDE22" s="145">
        <f>XDC22-XDB22</f>
        <v>256</v>
      </c>
      <c r="XDF22" s="145">
        <f t="shared" si="10"/>
        <v>0.78630136986301369</v>
      </c>
      <c r="XDG22" s="145">
        <f t="shared" si="10"/>
        <v>0.70136986301369864</v>
      </c>
      <c r="XDH22" s="148">
        <f>(XCY22*(1+D15/12)^(XDF22*12))-XCY22</f>
        <v>107027097.98220897</v>
      </c>
      <c r="XDI22" s="148">
        <f>XCY22*(1+XCZ22/12)^(XDG22*12)-XCY22</f>
        <v>20103226.65257597</v>
      </c>
      <c r="XDJ22" s="172">
        <f>E16+E15</f>
        <v>0</v>
      </c>
      <c r="XDK22" s="172">
        <v>1922766009.4853942</v>
      </c>
      <c r="XDL22" s="172">
        <f>XDK22-XDJ22</f>
        <v>1922766009.4853942</v>
      </c>
      <c r="XDM22" s="149"/>
      <c r="XDN22" s="150">
        <f t="shared" ref="XDN22:XDN39" si="24">($E15/$XCY22)*($XCY22+$XDH22+$XDI22)*$XDN$12</f>
        <v>0</v>
      </c>
      <c r="XDO22" s="151">
        <f t="shared" si="12"/>
        <v>0</v>
      </c>
      <c r="XDP22" s="152">
        <f t="shared" ref="XDP22:XDP39" si="25">($E15/$XCY22)*($XCY22+$XDH22+$XDI22)*$XDP$12</f>
        <v>0</v>
      </c>
      <c r="XDQ22" s="153">
        <f t="shared" si="14"/>
        <v>0</v>
      </c>
      <c r="XDR22" s="154">
        <f t="shared" ref="XDR22:XDR39" si="26">($E15/$XCY22)*($XCY22+$XDH22+$XDI22)*$XDR$12</f>
        <v>0</v>
      </c>
    </row>
    <row r="23" spans="2:14 16326:16346" x14ac:dyDescent="0.25">
      <c r="B23" s="108" t="s">
        <v>42</v>
      </c>
      <c r="C23" s="108" t="s">
        <v>131</v>
      </c>
      <c r="D23" s="109">
        <v>9.4E-2</v>
      </c>
      <c r="E23" s="119"/>
      <c r="F23" s="116">
        <f t="shared" si="16"/>
        <v>0</v>
      </c>
      <c r="G23" s="116">
        <f t="shared" si="17"/>
        <v>0</v>
      </c>
      <c r="H23" s="116">
        <f t="shared" si="18"/>
        <v>0</v>
      </c>
      <c r="I23" s="117">
        <f t="shared" si="19"/>
        <v>0</v>
      </c>
      <c r="J23" s="117">
        <f t="shared" si="20"/>
        <v>0</v>
      </c>
      <c r="K23" s="117">
        <f t="shared" si="21"/>
        <v>0</v>
      </c>
      <c r="L23" s="118">
        <f t="shared" si="22"/>
        <v>0</v>
      </c>
      <c r="M23" s="118">
        <f t="shared" si="23"/>
        <v>0</v>
      </c>
      <c r="N23" s="118">
        <f>XDR30*$XDJ$127</f>
        <v>0</v>
      </c>
      <c r="XCX23" s="108" t="s">
        <v>128</v>
      </c>
      <c r="XCY23" s="171">
        <v>340508000</v>
      </c>
      <c r="XCZ23" s="146">
        <v>0.02</v>
      </c>
      <c r="XDA23" s="147">
        <v>44190</v>
      </c>
      <c r="XDB23" s="147">
        <v>44221</v>
      </c>
      <c r="XDC23" s="147">
        <v>44477</v>
      </c>
      <c r="XDD23" s="145">
        <f t="shared" si="8"/>
        <v>287</v>
      </c>
      <c r="XDE23" s="145">
        <f>XDC23-XDB23</f>
        <v>256</v>
      </c>
      <c r="XDF23" s="145">
        <f t="shared" si="10"/>
        <v>0.78630136986301369</v>
      </c>
      <c r="XDG23" s="145">
        <f t="shared" si="10"/>
        <v>0.70136986301369864</v>
      </c>
      <c r="XDH23" s="148">
        <f>(XCY23*(1+D16/12)^(XDF23*12))-XCY23</f>
        <v>26015618.246231198</v>
      </c>
      <c r="XDI23" s="148">
        <f>XCY23*(1+XCZ23/12)^(XDG23*12)-XCY23</f>
        <v>4806066.6043781042</v>
      </c>
      <c r="XDJ23" s="172"/>
      <c r="XDK23" s="172"/>
      <c r="XDL23" s="172"/>
      <c r="XDM23" s="149"/>
      <c r="XDN23" s="150">
        <f t="shared" si="24"/>
        <v>0</v>
      </c>
      <c r="XDO23" s="151">
        <f t="shared" si="12"/>
        <v>0</v>
      </c>
      <c r="XDP23" s="152">
        <f t="shared" si="25"/>
        <v>0</v>
      </c>
      <c r="XDQ23" s="153">
        <f t="shared" si="14"/>
        <v>0</v>
      </c>
      <c r="XDR23" s="154">
        <f t="shared" si="26"/>
        <v>0</v>
      </c>
    </row>
    <row r="24" spans="2:14 16326:16346" x14ac:dyDescent="0.25">
      <c r="B24" s="108" t="s">
        <v>42</v>
      </c>
      <c r="C24" s="108" t="s">
        <v>131</v>
      </c>
      <c r="D24" s="109">
        <v>9.5500000000000002E-2</v>
      </c>
      <c r="E24" s="119"/>
      <c r="F24" s="116">
        <f t="shared" si="16"/>
        <v>0</v>
      </c>
      <c r="G24" s="116">
        <f t="shared" si="17"/>
        <v>0</v>
      </c>
      <c r="H24" s="116">
        <f t="shared" si="18"/>
        <v>0</v>
      </c>
      <c r="I24" s="117">
        <f t="shared" si="19"/>
        <v>0</v>
      </c>
      <c r="J24" s="117">
        <f t="shared" si="20"/>
        <v>0</v>
      </c>
      <c r="K24" s="117">
        <f t="shared" si="21"/>
        <v>0</v>
      </c>
      <c r="L24" s="118">
        <f t="shared" si="22"/>
        <v>0</v>
      </c>
      <c r="M24" s="118">
        <f t="shared" si="23"/>
        <v>0</v>
      </c>
      <c r="N24" s="118">
        <f>XDR31*$XDJ$127</f>
        <v>0</v>
      </c>
      <c r="XCX24" s="108" t="s">
        <v>127</v>
      </c>
      <c r="XCY24" s="171">
        <v>1141721000</v>
      </c>
      <c r="XCZ24" s="146">
        <v>0.02</v>
      </c>
      <c r="XDA24" s="147">
        <v>43922</v>
      </c>
      <c r="XDB24" s="147">
        <v>44287</v>
      </c>
      <c r="XDC24" s="147">
        <v>44477</v>
      </c>
      <c r="XDD24" s="145">
        <f t="shared" si="8"/>
        <v>555</v>
      </c>
      <c r="XDE24" s="145">
        <f>XDC24-XDB24</f>
        <v>190</v>
      </c>
      <c r="XDF24" s="145">
        <f t="shared" si="10"/>
        <v>1.5205479452054795</v>
      </c>
      <c r="XDG24" s="145">
        <f t="shared" si="10"/>
        <v>0.52054794520547942</v>
      </c>
      <c r="XDH24" s="148">
        <f>(XCY24*(1+D17)^XDF24)-XCY24</f>
        <v>165303706.68703556</v>
      </c>
      <c r="XDI24" s="148">
        <f>XCY24*(1+XCZ24)^XDG24-XCY24</f>
        <v>11829975.988779783</v>
      </c>
      <c r="XDJ24" s="172">
        <f>E18+E17</f>
        <v>0</v>
      </c>
      <c r="XDK24" s="172">
        <v>1739745169.7226799</v>
      </c>
      <c r="XDL24" s="172">
        <f>XDK24-XDJ24</f>
        <v>1739745169.7226799</v>
      </c>
      <c r="XDM24" s="149"/>
      <c r="XDN24" s="150">
        <f t="shared" si="24"/>
        <v>0</v>
      </c>
      <c r="XDO24" s="151">
        <f t="shared" si="12"/>
        <v>0</v>
      </c>
      <c r="XDP24" s="152">
        <f t="shared" si="25"/>
        <v>0</v>
      </c>
      <c r="XDQ24" s="153">
        <f t="shared" si="14"/>
        <v>0</v>
      </c>
      <c r="XDR24" s="154">
        <f t="shared" si="26"/>
        <v>0</v>
      </c>
    </row>
    <row r="25" spans="2:14 16326:16346" x14ac:dyDescent="0.25">
      <c r="B25" s="108" t="s">
        <v>43</v>
      </c>
      <c r="C25" s="108" t="s">
        <v>131</v>
      </c>
      <c r="D25" s="110">
        <v>9.4E-2</v>
      </c>
      <c r="E25" s="119"/>
      <c r="F25" s="116">
        <f t="shared" si="16"/>
        <v>0</v>
      </c>
      <c r="G25" s="116">
        <f t="shared" si="17"/>
        <v>0</v>
      </c>
      <c r="H25" s="116">
        <f t="shared" si="18"/>
        <v>0</v>
      </c>
      <c r="I25" s="117">
        <f t="shared" si="19"/>
        <v>0</v>
      </c>
      <c r="J25" s="117">
        <f t="shared" si="20"/>
        <v>0</v>
      </c>
      <c r="K25" s="117">
        <f t="shared" si="21"/>
        <v>0</v>
      </c>
      <c r="L25" s="118">
        <f t="shared" si="22"/>
        <v>0</v>
      </c>
      <c r="M25" s="118">
        <f t="shared" si="23"/>
        <v>0</v>
      </c>
      <c r="N25" s="118">
        <f>XDR32*$XDJ$127</f>
        <v>0</v>
      </c>
      <c r="XCX25" s="108" t="s">
        <v>127</v>
      </c>
      <c r="XCY25" s="171">
        <v>363609000</v>
      </c>
      <c r="XCZ25" s="146">
        <v>0.02</v>
      </c>
      <c r="XDA25" s="147">
        <v>43922</v>
      </c>
      <c r="XDB25" s="147">
        <v>44287</v>
      </c>
      <c r="XDC25" s="147">
        <v>44477</v>
      </c>
      <c r="XDD25" s="145">
        <f t="shared" si="8"/>
        <v>555</v>
      </c>
      <c r="XDE25" s="145">
        <f>XDC25-XDB25</f>
        <v>190</v>
      </c>
      <c r="XDF25" s="145">
        <f t="shared" si="10"/>
        <v>1.5205479452054795</v>
      </c>
      <c r="XDG25" s="145">
        <f t="shared" si="10"/>
        <v>0.52054794520547942</v>
      </c>
      <c r="XDH25" s="148">
        <f>(XCY25*(1+D18)^XDF25)-XCY25</f>
        <v>53513941.613869667</v>
      </c>
      <c r="XDI25" s="148">
        <f>XCY25*(1+XCZ25)^XDG25-XCY25</f>
        <v>3767545.4329947829</v>
      </c>
      <c r="XDJ25" s="172"/>
      <c r="XDK25" s="172"/>
      <c r="XDL25" s="172"/>
      <c r="XDM25" s="149"/>
      <c r="XDN25" s="150">
        <f t="shared" si="24"/>
        <v>0</v>
      </c>
      <c r="XDO25" s="151">
        <f t="shared" si="12"/>
        <v>0</v>
      </c>
      <c r="XDP25" s="152">
        <f t="shared" si="25"/>
        <v>0</v>
      </c>
      <c r="XDQ25" s="153">
        <f t="shared" si="14"/>
        <v>0</v>
      </c>
      <c r="XDR25" s="154">
        <f t="shared" si="26"/>
        <v>0</v>
      </c>
    </row>
    <row r="26" spans="2:14 16326:16346" x14ac:dyDescent="0.25">
      <c r="B26" s="108" t="s">
        <v>43</v>
      </c>
      <c r="C26" s="108" t="s">
        <v>131</v>
      </c>
      <c r="D26" s="110">
        <v>9.5500000000000002E-2</v>
      </c>
      <c r="E26" s="119"/>
      <c r="F26" s="116">
        <f t="shared" si="16"/>
        <v>0</v>
      </c>
      <c r="G26" s="116">
        <f t="shared" si="17"/>
        <v>0</v>
      </c>
      <c r="H26" s="116">
        <f t="shared" si="18"/>
        <v>0</v>
      </c>
      <c r="I26" s="117">
        <f t="shared" si="19"/>
        <v>0</v>
      </c>
      <c r="J26" s="117">
        <f t="shared" si="20"/>
        <v>0</v>
      </c>
      <c r="K26" s="117">
        <f t="shared" si="21"/>
        <v>0</v>
      </c>
      <c r="L26" s="118">
        <f t="shared" si="22"/>
        <v>0</v>
      </c>
      <c r="M26" s="118">
        <f t="shared" si="23"/>
        <v>0</v>
      </c>
      <c r="N26" s="118">
        <f>XDR33*$XDJ$127</f>
        <v>0</v>
      </c>
      <c r="XCX26" s="108" t="s">
        <v>129</v>
      </c>
      <c r="XCY26" s="173">
        <v>212729000</v>
      </c>
      <c r="XCZ26" s="146">
        <v>0</v>
      </c>
      <c r="XDA26" s="147">
        <v>42955</v>
      </c>
      <c r="XDB26" s="147">
        <v>44875</v>
      </c>
      <c r="XDC26" s="147">
        <v>44477</v>
      </c>
      <c r="XDD26" s="145">
        <f t="shared" ref="XDD26:XDD27" si="27">(XDC26-XDA26)+1</f>
        <v>1523</v>
      </c>
      <c r="XDE26" s="145">
        <v>0</v>
      </c>
      <c r="XDF26" s="145">
        <f t="shared" si="10"/>
        <v>4.1726027397260275</v>
      </c>
      <c r="XDG26" s="145">
        <f t="shared" si="10"/>
        <v>0</v>
      </c>
      <c r="XDH26" s="148">
        <f>(XCY26*(1+D19)^XDF26)-XCY26</f>
        <v>95570834.875932097</v>
      </c>
      <c r="XDI26" s="148">
        <f>XCY26*(1+XCZ26)^XDG26-XCY26</f>
        <v>0</v>
      </c>
      <c r="XDJ26" s="172">
        <f>E20+E19</f>
        <v>0</v>
      </c>
      <c r="XDK26" s="174">
        <v>447903801.61278677</v>
      </c>
      <c r="XDL26" s="172">
        <f>XDK26-XDJ26</f>
        <v>447903801.61278677</v>
      </c>
      <c r="XDM26" s="149"/>
      <c r="XDN26" s="150">
        <f t="shared" si="24"/>
        <v>0</v>
      </c>
      <c r="XDO26" s="151">
        <f t="shared" si="12"/>
        <v>0</v>
      </c>
      <c r="XDP26" s="152">
        <f t="shared" si="25"/>
        <v>0</v>
      </c>
      <c r="XDQ26" s="153">
        <f t="shared" si="14"/>
        <v>0</v>
      </c>
      <c r="XDR26" s="154">
        <f t="shared" si="26"/>
        <v>0</v>
      </c>
    </row>
    <row r="27" spans="2:14 16326:16346" x14ac:dyDescent="0.25">
      <c r="B27" s="108" t="s">
        <v>44</v>
      </c>
      <c r="C27" s="108" t="s">
        <v>131</v>
      </c>
      <c r="D27" s="109">
        <v>9.5000000000000001E-2</v>
      </c>
      <c r="E27" s="119"/>
      <c r="F27" s="116">
        <f t="shared" si="16"/>
        <v>0</v>
      </c>
      <c r="G27" s="116">
        <f t="shared" si="17"/>
        <v>0</v>
      </c>
      <c r="H27" s="116">
        <f t="shared" si="18"/>
        <v>0</v>
      </c>
      <c r="I27" s="117">
        <f t="shared" si="19"/>
        <v>0</v>
      </c>
      <c r="J27" s="117">
        <f t="shared" si="20"/>
        <v>0</v>
      </c>
      <c r="K27" s="117">
        <f t="shared" si="21"/>
        <v>0</v>
      </c>
      <c r="L27" s="118">
        <f t="shared" si="22"/>
        <v>0</v>
      </c>
      <c r="M27" s="118">
        <f t="shared" si="23"/>
        <v>0</v>
      </c>
      <c r="N27" s="118">
        <f>XDR34*$XDJ$127</f>
        <v>0</v>
      </c>
      <c r="XCX27" s="108" t="s">
        <v>129</v>
      </c>
      <c r="XCY27" s="173">
        <v>96403000</v>
      </c>
      <c r="XCZ27" s="146">
        <v>0</v>
      </c>
      <c r="XDA27" s="147">
        <v>42955</v>
      </c>
      <c r="XDB27" s="147">
        <v>44875</v>
      </c>
      <c r="XDC27" s="147">
        <v>44477</v>
      </c>
      <c r="XDD27" s="145">
        <f t="shared" si="27"/>
        <v>1523</v>
      </c>
      <c r="XDE27" s="145">
        <v>0</v>
      </c>
      <c r="XDF27" s="145">
        <f t="shared" si="10"/>
        <v>4.1726027397260275</v>
      </c>
      <c r="XDG27" s="145">
        <f t="shared" si="10"/>
        <v>0</v>
      </c>
      <c r="XDH27" s="148">
        <f>(XCY27*(1+D20)^XDF27-XCY27)</f>
        <v>44111894.39635542</v>
      </c>
      <c r="XDI27" s="148">
        <f>XCY27*(1+XCZ27)^XDG27-XCY27</f>
        <v>0</v>
      </c>
      <c r="XDJ27" s="172"/>
      <c r="XDK27" s="174"/>
      <c r="XDL27" s="172"/>
      <c r="XDM27" s="149"/>
      <c r="XDN27" s="150">
        <f t="shared" si="24"/>
        <v>0</v>
      </c>
      <c r="XDO27" s="151">
        <f t="shared" si="12"/>
        <v>0</v>
      </c>
      <c r="XDP27" s="152">
        <f t="shared" si="25"/>
        <v>0</v>
      </c>
      <c r="XDQ27" s="153">
        <f t="shared" si="14"/>
        <v>0</v>
      </c>
      <c r="XDR27" s="154">
        <f t="shared" si="26"/>
        <v>0</v>
      </c>
    </row>
    <row r="28" spans="2:14 16326:16346" x14ac:dyDescent="0.25">
      <c r="B28" s="108" t="s">
        <v>44</v>
      </c>
      <c r="C28" s="108" t="s">
        <v>131</v>
      </c>
      <c r="D28" s="109">
        <v>9.6500000000000002E-2</v>
      </c>
      <c r="E28" s="119"/>
      <c r="F28" s="116">
        <f t="shared" si="16"/>
        <v>0</v>
      </c>
      <c r="G28" s="116">
        <f t="shared" si="17"/>
        <v>0</v>
      </c>
      <c r="H28" s="116">
        <f t="shared" si="18"/>
        <v>0</v>
      </c>
      <c r="I28" s="117">
        <f t="shared" si="19"/>
        <v>0</v>
      </c>
      <c r="J28" s="117">
        <f t="shared" si="20"/>
        <v>0</v>
      </c>
      <c r="K28" s="117">
        <f t="shared" si="21"/>
        <v>0</v>
      </c>
      <c r="L28" s="118">
        <f t="shared" si="22"/>
        <v>0</v>
      </c>
      <c r="M28" s="118">
        <f t="shared" si="23"/>
        <v>0</v>
      </c>
      <c r="N28" s="118">
        <f>XDR35*$XDJ$127</f>
        <v>0</v>
      </c>
      <c r="XCX28" s="108" t="s">
        <v>128</v>
      </c>
      <c r="XCY28" s="171">
        <v>46341000</v>
      </c>
      <c r="XCZ28" s="146">
        <v>0.02</v>
      </c>
      <c r="XDA28" s="147">
        <v>44190</v>
      </c>
      <c r="XDB28" s="147">
        <v>44221</v>
      </c>
      <c r="XDC28" s="147">
        <v>44477</v>
      </c>
      <c r="XDD28" s="145">
        <f t="shared" si="8"/>
        <v>287</v>
      </c>
      <c r="XDE28" s="145">
        <f>XDC28-XDB28</f>
        <v>256</v>
      </c>
      <c r="XDF28" s="145">
        <f t="shared" si="10"/>
        <v>0.78630136986301369</v>
      </c>
      <c r="XDG28" s="145">
        <f t="shared" si="10"/>
        <v>0.70136986301369864</v>
      </c>
      <c r="XDH28" s="148">
        <f>(XCY28*(1+D21/12)^(XDF28*12))-XCY28</f>
        <v>3521107.081591785</v>
      </c>
      <c r="XDI28" s="148">
        <f>XCY28*(1+XCZ28/12)^(XDG28*12)-XCY28</f>
        <v>654075.47697406262</v>
      </c>
      <c r="XDJ28" s="172">
        <f>E22+E21</f>
        <v>0</v>
      </c>
      <c r="XDK28" s="172">
        <v>101709550.27601235</v>
      </c>
      <c r="XDL28" s="172">
        <f>XDK28-XDJ28</f>
        <v>101709550.27601235</v>
      </c>
      <c r="XDM28" s="149"/>
      <c r="XDN28" s="150">
        <f t="shared" si="24"/>
        <v>0</v>
      </c>
      <c r="XDO28" s="151">
        <f t="shared" si="12"/>
        <v>0</v>
      </c>
      <c r="XDP28" s="152">
        <f t="shared" si="25"/>
        <v>0</v>
      </c>
      <c r="XDQ28" s="153">
        <f t="shared" si="14"/>
        <v>0</v>
      </c>
      <c r="XDR28" s="154">
        <f t="shared" si="26"/>
        <v>0</v>
      </c>
    </row>
    <row r="29" spans="2:14 16326:16346" x14ac:dyDescent="0.25">
      <c r="B29" s="108" t="s">
        <v>45</v>
      </c>
      <c r="C29" s="108" t="s">
        <v>131</v>
      </c>
      <c r="D29" s="109">
        <v>9.5500000000000002E-2</v>
      </c>
      <c r="E29" s="119"/>
      <c r="F29" s="116">
        <f t="shared" si="16"/>
        <v>0</v>
      </c>
      <c r="G29" s="116">
        <f t="shared" si="17"/>
        <v>0</v>
      </c>
      <c r="H29" s="116">
        <f t="shared" si="18"/>
        <v>0</v>
      </c>
      <c r="I29" s="117">
        <f t="shared" si="19"/>
        <v>0</v>
      </c>
      <c r="J29" s="117">
        <f t="shared" si="20"/>
        <v>0</v>
      </c>
      <c r="K29" s="117">
        <f t="shared" si="21"/>
        <v>0</v>
      </c>
      <c r="L29" s="118">
        <f t="shared" si="22"/>
        <v>0</v>
      </c>
      <c r="M29" s="118">
        <f t="shared" si="23"/>
        <v>0</v>
      </c>
      <c r="N29" s="118">
        <f>XDR36*$XDJ$127</f>
        <v>0</v>
      </c>
      <c r="XCX29" s="108" t="s">
        <v>128</v>
      </c>
      <c r="XCY29" s="171">
        <v>46908000</v>
      </c>
      <c r="XCZ29" s="146">
        <v>0.02</v>
      </c>
      <c r="XDA29" s="147">
        <v>44190</v>
      </c>
      <c r="XDB29" s="147">
        <v>44221</v>
      </c>
      <c r="XDC29" s="147">
        <v>44477</v>
      </c>
      <c r="XDD29" s="145">
        <f t="shared" si="8"/>
        <v>287</v>
      </c>
      <c r="XDE29" s="145">
        <f>XDC29-XDB29</f>
        <v>256</v>
      </c>
      <c r="XDF29" s="145">
        <f t="shared" si="10"/>
        <v>0.78630136986301369</v>
      </c>
      <c r="XDG29" s="145">
        <f t="shared" si="10"/>
        <v>0.70136986301369864</v>
      </c>
      <c r="XDH29" s="148">
        <f>(XCY29*(1+D22/12)^(XDF29*12))-XCY29</f>
        <v>3623289.3748578727</v>
      </c>
      <c r="XDI29" s="148">
        <f>XCY29*(1+XCZ29/12)^(XDG29*12)-XCY29</f>
        <v>662078.34258862585</v>
      </c>
      <c r="XDJ29" s="172"/>
      <c r="XDK29" s="172"/>
      <c r="XDL29" s="172"/>
      <c r="XDM29" s="149"/>
      <c r="XDN29" s="150">
        <f t="shared" si="24"/>
        <v>0</v>
      </c>
      <c r="XDO29" s="151">
        <f t="shared" si="12"/>
        <v>0</v>
      </c>
      <c r="XDP29" s="152">
        <f t="shared" si="25"/>
        <v>0</v>
      </c>
      <c r="XDQ29" s="153">
        <f t="shared" si="14"/>
        <v>0</v>
      </c>
      <c r="XDR29" s="154">
        <f t="shared" si="26"/>
        <v>0</v>
      </c>
    </row>
    <row r="30" spans="2:14 16326:16346" x14ac:dyDescent="0.25">
      <c r="B30" s="108" t="s">
        <v>45</v>
      </c>
      <c r="C30" s="108" t="s">
        <v>131</v>
      </c>
      <c r="D30" s="109">
        <v>9.7000000000000003E-2</v>
      </c>
      <c r="E30" s="119"/>
      <c r="F30" s="116">
        <f t="shared" si="16"/>
        <v>0</v>
      </c>
      <c r="G30" s="116">
        <f t="shared" si="17"/>
        <v>0</v>
      </c>
      <c r="H30" s="116">
        <f t="shared" si="18"/>
        <v>0</v>
      </c>
      <c r="I30" s="117">
        <f t="shared" si="19"/>
        <v>0</v>
      </c>
      <c r="J30" s="117">
        <f t="shared" si="20"/>
        <v>0</v>
      </c>
      <c r="K30" s="117">
        <f t="shared" si="21"/>
        <v>0</v>
      </c>
      <c r="L30" s="118">
        <f t="shared" si="22"/>
        <v>0</v>
      </c>
      <c r="M30" s="118">
        <f t="shared" si="23"/>
        <v>0</v>
      </c>
      <c r="N30" s="118">
        <f>XDR37*$XDJ$127</f>
        <v>0</v>
      </c>
      <c r="XCX30" s="108" t="s">
        <v>127</v>
      </c>
      <c r="XCY30" s="171">
        <v>42616000</v>
      </c>
      <c r="XCZ30" s="146">
        <v>0.02</v>
      </c>
      <c r="XDA30" s="147">
        <v>43922</v>
      </c>
      <c r="XDB30" s="147">
        <v>44287</v>
      </c>
      <c r="XDC30" s="147">
        <v>44477</v>
      </c>
      <c r="XDD30" s="145">
        <f t="shared" si="8"/>
        <v>555</v>
      </c>
      <c r="XDE30" s="145">
        <f>XDC30-XDB30</f>
        <v>190</v>
      </c>
      <c r="XDF30" s="145">
        <f t="shared" si="10"/>
        <v>1.5205479452054795</v>
      </c>
      <c r="XDG30" s="145">
        <f t="shared" si="10"/>
        <v>0.52054794520547942</v>
      </c>
      <c r="XDH30" s="148">
        <f>(XCY30*(1+D23)^XDF30)-XCY30</f>
        <v>6238029.753295958</v>
      </c>
      <c r="XDI30" s="148">
        <f>XCY30*(1+XCZ30)^XDG30-XCY30</f>
        <v>441566.94738718122</v>
      </c>
      <c r="XDJ30" s="172">
        <f>E24+E23</f>
        <v>0</v>
      </c>
      <c r="XDK30" s="172">
        <v>133329047.89454654</v>
      </c>
      <c r="XDL30" s="172">
        <f>XDK30-XDJ30</f>
        <v>133329047.89454654</v>
      </c>
      <c r="XDM30" s="149"/>
      <c r="XDN30" s="150">
        <f t="shared" si="24"/>
        <v>0</v>
      </c>
      <c r="XDO30" s="151">
        <f t="shared" si="12"/>
        <v>0</v>
      </c>
      <c r="XDP30" s="152">
        <f t="shared" si="25"/>
        <v>0</v>
      </c>
      <c r="XDQ30" s="153">
        <f t="shared" si="14"/>
        <v>0</v>
      </c>
      <c r="XDR30" s="154">
        <f t="shared" si="26"/>
        <v>0</v>
      </c>
    </row>
    <row r="31" spans="2:14 16326:16346" x14ac:dyDescent="0.25">
      <c r="B31" s="108" t="s">
        <v>46</v>
      </c>
      <c r="C31" s="108" t="s">
        <v>131</v>
      </c>
      <c r="D31" s="110">
        <v>9.5500000000000002E-2</v>
      </c>
      <c r="E31" s="119"/>
      <c r="F31" s="116">
        <f t="shared" si="16"/>
        <v>0</v>
      </c>
      <c r="G31" s="116">
        <f t="shared" si="17"/>
        <v>0</v>
      </c>
      <c r="H31" s="116">
        <f t="shared" si="18"/>
        <v>0</v>
      </c>
      <c r="I31" s="117">
        <f t="shared" si="19"/>
        <v>0</v>
      </c>
      <c r="J31" s="117">
        <f t="shared" si="20"/>
        <v>0</v>
      </c>
      <c r="K31" s="117">
        <f t="shared" si="21"/>
        <v>0</v>
      </c>
      <c r="L31" s="118">
        <f t="shared" si="22"/>
        <v>0</v>
      </c>
      <c r="M31" s="118">
        <f t="shared" si="23"/>
        <v>0</v>
      </c>
      <c r="N31" s="118">
        <f>XDR38*$XDJ$127</f>
        <v>0</v>
      </c>
      <c r="XCX31" s="108" t="s">
        <v>127</v>
      </c>
      <c r="XCY31" s="171">
        <v>72497000</v>
      </c>
      <c r="XCZ31" s="146">
        <v>0.02</v>
      </c>
      <c r="XDA31" s="147">
        <v>43922</v>
      </c>
      <c r="XDB31" s="147">
        <v>44287</v>
      </c>
      <c r="XDC31" s="147">
        <v>44477</v>
      </c>
      <c r="XDD31" s="145">
        <f t="shared" si="8"/>
        <v>555</v>
      </c>
      <c r="XDE31" s="145">
        <f>XDC31-XDB31</f>
        <v>190</v>
      </c>
      <c r="XDF31" s="145">
        <f t="shared" si="10"/>
        <v>1.5205479452054795</v>
      </c>
      <c r="XDG31" s="145">
        <f t="shared" si="10"/>
        <v>0.52054794520547942</v>
      </c>
      <c r="XDH31" s="148">
        <f>(XCY31*(1+D24)^XDF31)-XCY31</f>
        <v>10785271.379128829</v>
      </c>
      <c r="XDI31" s="148">
        <f>XCY31*(1+XCZ31)^XDG31-XCY31</f>
        <v>751179.81473456323</v>
      </c>
      <c r="XDJ31" s="172"/>
      <c r="XDK31" s="172"/>
      <c r="XDL31" s="172"/>
      <c r="XDM31" s="149"/>
      <c r="XDN31" s="150">
        <f t="shared" si="24"/>
        <v>0</v>
      </c>
      <c r="XDO31" s="151">
        <f t="shared" si="12"/>
        <v>0</v>
      </c>
      <c r="XDP31" s="152">
        <f t="shared" si="25"/>
        <v>0</v>
      </c>
      <c r="XDQ31" s="153">
        <f t="shared" si="14"/>
        <v>0</v>
      </c>
      <c r="XDR31" s="154">
        <f t="shared" si="26"/>
        <v>0</v>
      </c>
    </row>
    <row r="32" spans="2:14 16326:16346" x14ac:dyDescent="0.25">
      <c r="B32" s="108" t="s">
        <v>46</v>
      </c>
      <c r="C32" s="108" t="s">
        <v>131</v>
      </c>
      <c r="D32" s="110">
        <v>9.7000000000000003E-2</v>
      </c>
      <c r="E32" s="119"/>
      <c r="F32" s="116">
        <f t="shared" si="16"/>
        <v>0</v>
      </c>
      <c r="G32" s="116">
        <f t="shared" si="17"/>
        <v>0</v>
      </c>
      <c r="H32" s="116">
        <f t="shared" si="18"/>
        <v>0</v>
      </c>
      <c r="I32" s="117">
        <f t="shared" si="19"/>
        <v>0</v>
      </c>
      <c r="J32" s="117">
        <f t="shared" si="20"/>
        <v>0</v>
      </c>
      <c r="K32" s="117">
        <f t="shared" si="21"/>
        <v>0</v>
      </c>
      <c r="L32" s="118">
        <f t="shared" si="22"/>
        <v>0</v>
      </c>
      <c r="M32" s="118">
        <f t="shared" si="23"/>
        <v>0</v>
      </c>
      <c r="N32" s="118">
        <f>XDR39*$XDJ$127</f>
        <v>0</v>
      </c>
      <c r="XCX32" s="108" t="s">
        <v>129</v>
      </c>
      <c r="XCY32" s="173">
        <v>11992000</v>
      </c>
      <c r="XCZ32" s="146">
        <v>0</v>
      </c>
      <c r="XDA32" s="147">
        <v>42955</v>
      </c>
      <c r="XDB32" s="147">
        <v>45512</v>
      </c>
      <c r="XDC32" s="147">
        <v>44477</v>
      </c>
      <c r="XDD32" s="145">
        <f t="shared" ref="XDD32:XDD33" si="28">(XDC32-XDA32)+1</f>
        <v>1523</v>
      </c>
      <c r="XDE32" s="145">
        <v>0</v>
      </c>
      <c r="XDF32" s="145">
        <f t="shared" si="10"/>
        <v>4.1726027397260275</v>
      </c>
      <c r="XDG32" s="145">
        <f t="shared" si="10"/>
        <v>0</v>
      </c>
      <c r="XDH32" s="148">
        <f>(XCY32*(1+D25)^XDF32)-XCY32</f>
        <v>5453981.3753181696</v>
      </c>
      <c r="XDI32" s="148">
        <f>XCY32*(1+XCZ32)^XDG32-XCY32</f>
        <v>0</v>
      </c>
      <c r="XDJ32" s="172">
        <f>E26+E25</f>
        <v>0</v>
      </c>
      <c r="XDK32" s="174">
        <v>40912044.300303623</v>
      </c>
      <c r="XDL32" s="172">
        <f>XDK32-XDJ32</f>
        <v>40912044.300303623</v>
      </c>
      <c r="XDM32" s="149"/>
      <c r="XDN32" s="150">
        <f t="shared" si="24"/>
        <v>0</v>
      </c>
      <c r="XDO32" s="151">
        <f t="shared" si="12"/>
        <v>0</v>
      </c>
      <c r="XDP32" s="152">
        <f t="shared" si="25"/>
        <v>0</v>
      </c>
      <c r="XDQ32" s="153">
        <f t="shared" si="14"/>
        <v>0</v>
      </c>
      <c r="XDR32" s="154">
        <f t="shared" si="26"/>
        <v>0</v>
      </c>
    </row>
    <row r="33" spans="2:14 16326:16346" x14ac:dyDescent="0.25">
      <c r="B33" s="108" t="s">
        <v>86</v>
      </c>
      <c r="C33" s="108" t="s">
        <v>132</v>
      </c>
      <c r="D33" s="109">
        <v>9.8100000000000007E-2</v>
      </c>
      <c r="E33" s="119"/>
      <c r="F33" s="116">
        <f t="shared" ref="F33:F44" si="29">XDN40*$XDB$126</f>
        <v>0</v>
      </c>
      <c r="G33" s="116">
        <f t="shared" ref="G33:G44" si="30">XDN40*$XDC$126</f>
        <v>0</v>
      </c>
      <c r="H33" s="116">
        <f t="shared" ref="H33:H44" si="31">XDN40*$XDD$126</f>
        <v>0</v>
      </c>
      <c r="I33" s="117">
        <f t="shared" ref="I33:I44" si="32">XDP40*$XDE$126</f>
        <v>0</v>
      </c>
      <c r="J33" s="117">
        <f t="shared" ref="J33:J44" si="33">XDP40*$XDF$126</f>
        <v>0</v>
      </c>
      <c r="K33" s="117">
        <f t="shared" ref="K33:K44" si="34">XDP40*$XDG$126</f>
        <v>0</v>
      </c>
      <c r="L33" s="118">
        <f t="shared" ref="L33:L44" si="35">XDR40*$XDH$126</f>
        <v>0</v>
      </c>
      <c r="M33" s="118">
        <f t="shared" ref="M33:M44" si="36">XDR40*$XDI$126</f>
        <v>0</v>
      </c>
      <c r="N33" s="118">
        <f>XDR40*$XDJ$126</f>
        <v>0</v>
      </c>
      <c r="XCX33" s="108" t="s">
        <v>129</v>
      </c>
      <c r="XCY33" s="173">
        <v>16137000</v>
      </c>
      <c r="XCZ33" s="146">
        <v>0</v>
      </c>
      <c r="XDA33" s="147">
        <v>42955</v>
      </c>
      <c r="XDB33" s="147">
        <v>45512</v>
      </c>
      <c r="XDC33" s="147">
        <v>44477</v>
      </c>
      <c r="XDD33" s="145">
        <f t="shared" si="28"/>
        <v>1523</v>
      </c>
      <c r="XDE33" s="145">
        <v>0</v>
      </c>
      <c r="XDF33" s="145">
        <f t="shared" si="10"/>
        <v>4.1726027397260275</v>
      </c>
      <c r="XDG33" s="145">
        <f t="shared" si="10"/>
        <v>0</v>
      </c>
      <c r="XDH33" s="148">
        <f>(XCY33*(1+D26)^XDF33)-XCY33</f>
        <v>7473736.3805946708</v>
      </c>
      <c r="XDI33" s="148">
        <f>XCY33*(1+XCZ33)^XDG33-XCY33</f>
        <v>0</v>
      </c>
      <c r="XDJ33" s="172"/>
      <c r="XDK33" s="174"/>
      <c r="XDL33" s="172"/>
      <c r="XDM33" s="149"/>
      <c r="XDN33" s="150">
        <f t="shared" si="24"/>
        <v>0</v>
      </c>
      <c r="XDO33" s="151">
        <f t="shared" si="12"/>
        <v>0</v>
      </c>
      <c r="XDP33" s="152">
        <f t="shared" si="25"/>
        <v>0</v>
      </c>
      <c r="XDQ33" s="153">
        <f t="shared" si="14"/>
        <v>0</v>
      </c>
      <c r="XDR33" s="154">
        <f t="shared" si="26"/>
        <v>0</v>
      </c>
    </row>
    <row r="34" spans="2:14 16326:16346" x14ac:dyDescent="0.25">
      <c r="B34" s="108" t="s">
        <v>86</v>
      </c>
      <c r="C34" s="108" t="s">
        <v>132</v>
      </c>
      <c r="D34" s="109">
        <v>0.10059999999999999</v>
      </c>
      <c r="E34" s="119"/>
      <c r="F34" s="116">
        <f t="shared" si="29"/>
        <v>0</v>
      </c>
      <c r="G34" s="116">
        <f t="shared" si="30"/>
        <v>0</v>
      </c>
      <c r="H34" s="116">
        <f t="shared" si="31"/>
        <v>0</v>
      </c>
      <c r="I34" s="117">
        <f t="shared" si="32"/>
        <v>0</v>
      </c>
      <c r="J34" s="117">
        <f t="shared" si="33"/>
        <v>0</v>
      </c>
      <c r="K34" s="117">
        <f t="shared" si="34"/>
        <v>0</v>
      </c>
      <c r="L34" s="118">
        <f t="shared" si="35"/>
        <v>0</v>
      </c>
      <c r="M34" s="118">
        <f t="shared" si="36"/>
        <v>0</v>
      </c>
      <c r="N34" s="118">
        <f>XDR41*$XDJ$126</f>
        <v>0</v>
      </c>
      <c r="XCX34" s="108" t="s">
        <v>128</v>
      </c>
      <c r="XCY34" s="171">
        <v>943756000</v>
      </c>
      <c r="XCZ34" s="146">
        <v>0.02</v>
      </c>
      <c r="XDA34" s="147">
        <v>44190</v>
      </c>
      <c r="XDB34" s="147">
        <v>44221</v>
      </c>
      <c r="XDC34" s="147">
        <v>44477</v>
      </c>
      <c r="XDD34" s="145">
        <f t="shared" si="8"/>
        <v>287</v>
      </c>
      <c r="XDE34" s="145">
        <f>XDC34-XDB34</f>
        <v>256</v>
      </c>
      <c r="XDF34" s="145">
        <f t="shared" si="10"/>
        <v>0.78630136986301369</v>
      </c>
      <c r="XDG34" s="145">
        <f t="shared" si="10"/>
        <v>0.70136986301369864</v>
      </c>
      <c r="XDH34" s="148">
        <f>(XCY34*(1+D27/12)^(XDF34*12))-XCY34</f>
        <v>72898036.310615778</v>
      </c>
      <c r="XDI34" s="148">
        <f>XCY34*(1+XCZ34/12)^(XDG34*12)-XCY34</f>
        <v>13320551.042211771</v>
      </c>
      <c r="XDJ34" s="172">
        <f>E28+E27</f>
        <v>0</v>
      </c>
      <c r="XDK34" s="172">
        <v>1273216506.3184242</v>
      </c>
      <c r="XDL34" s="172">
        <f>XDK34-XDJ34</f>
        <v>1273216506.3184242</v>
      </c>
      <c r="XDM34" s="149"/>
      <c r="XDN34" s="150">
        <f t="shared" si="24"/>
        <v>0</v>
      </c>
      <c r="XDO34" s="151">
        <f t="shared" si="12"/>
        <v>0</v>
      </c>
      <c r="XDP34" s="152">
        <f t="shared" si="25"/>
        <v>0</v>
      </c>
      <c r="XDQ34" s="153">
        <f t="shared" si="14"/>
        <v>0</v>
      </c>
      <c r="XDR34" s="154">
        <f t="shared" si="26"/>
        <v>0</v>
      </c>
    </row>
    <row r="35" spans="2:14 16326:16346" x14ac:dyDescent="0.25">
      <c r="B35" s="108" t="s">
        <v>87</v>
      </c>
      <c r="C35" s="108" t="s">
        <v>132</v>
      </c>
      <c r="D35" s="109">
        <v>0.10249999999999999</v>
      </c>
      <c r="E35" s="119"/>
      <c r="F35" s="116">
        <f t="shared" si="29"/>
        <v>0</v>
      </c>
      <c r="G35" s="116">
        <f t="shared" si="30"/>
        <v>0</v>
      </c>
      <c r="H35" s="116">
        <f t="shared" si="31"/>
        <v>0</v>
      </c>
      <c r="I35" s="117">
        <f t="shared" si="32"/>
        <v>0</v>
      </c>
      <c r="J35" s="117">
        <f t="shared" si="33"/>
        <v>0</v>
      </c>
      <c r="K35" s="117">
        <f t="shared" si="34"/>
        <v>0</v>
      </c>
      <c r="L35" s="118">
        <f t="shared" si="35"/>
        <v>0</v>
      </c>
      <c r="M35" s="118">
        <f t="shared" si="36"/>
        <v>0</v>
      </c>
      <c r="N35" s="118">
        <f>XDR42*$XDJ$126</f>
        <v>0</v>
      </c>
      <c r="XCX35" s="108" t="s">
        <v>128</v>
      </c>
      <c r="XCY35" s="171">
        <v>222623000</v>
      </c>
      <c r="XCZ35" s="146">
        <v>0.02</v>
      </c>
      <c r="XDA35" s="147">
        <v>44190</v>
      </c>
      <c r="XDB35" s="147">
        <v>44221</v>
      </c>
      <c r="XDC35" s="147">
        <v>44477</v>
      </c>
      <c r="XDD35" s="145">
        <f t="shared" si="8"/>
        <v>287</v>
      </c>
      <c r="XDE35" s="145">
        <f>XDC35-XDB35</f>
        <v>256</v>
      </c>
      <c r="XDF35" s="145">
        <f t="shared" si="10"/>
        <v>0.78630136986301369</v>
      </c>
      <c r="XDG35" s="145">
        <f t="shared" si="10"/>
        <v>0.70136986301369864</v>
      </c>
      <c r="XDH35" s="148">
        <f>(XCY35*(1+D28/12)^(XDF35*12))-XCY35</f>
        <v>17476728.574573725</v>
      </c>
      <c r="XDI35" s="148">
        <f>XCY35*(1+XCZ35/12)^(XDG35*12)-XCY35</f>
        <v>3142190.39102301</v>
      </c>
      <c r="XDJ35" s="172"/>
      <c r="XDK35" s="172"/>
      <c r="XDL35" s="172"/>
      <c r="XDM35" s="149"/>
      <c r="XDN35" s="150">
        <f t="shared" si="24"/>
        <v>0</v>
      </c>
      <c r="XDO35" s="151">
        <f t="shared" si="12"/>
        <v>0</v>
      </c>
      <c r="XDP35" s="152">
        <f t="shared" si="25"/>
        <v>0</v>
      </c>
      <c r="XDQ35" s="153">
        <f t="shared" si="14"/>
        <v>0</v>
      </c>
      <c r="XDR35" s="154">
        <f t="shared" si="26"/>
        <v>0</v>
      </c>
    </row>
    <row r="36" spans="2:14 16326:16346" x14ac:dyDescent="0.25">
      <c r="B36" s="108" t="s">
        <v>87</v>
      </c>
      <c r="C36" s="108" t="s">
        <v>132</v>
      </c>
      <c r="D36" s="109">
        <v>0.105</v>
      </c>
      <c r="E36" s="119"/>
      <c r="F36" s="116">
        <f t="shared" si="29"/>
        <v>0</v>
      </c>
      <c r="G36" s="116">
        <f t="shared" si="30"/>
        <v>0</v>
      </c>
      <c r="H36" s="116">
        <f t="shared" si="31"/>
        <v>0</v>
      </c>
      <c r="I36" s="117">
        <f t="shared" si="32"/>
        <v>0</v>
      </c>
      <c r="J36" s="117">
        <f t="shared" si="33"/>
        <v>0</v>
      </c>
      <c r="K36" s="117">
        <f t="shared" si="34"/>
        <v>0</v>
      </c>
      <c r="L36" s="118">
        <f t="shared" si="35"/>
        <v>0</v>
      </c>
      <c r="M36" s="118">
        <f t="shared" si="36"/>
        <v>0</v>
      </c>
      <c r="N36" s="118">
        <f>XDR43*$XDJ$126</f>
        <v>0</v>
      </c>
      <c r="XCX36" s="108" t="s">
        <v>127</v>
      </c>
      <c r="XCY36" s="171">
        <v>311770000</v>
      </c>
      <c r="XCZ36" s="146">
        <v>0.02</v>
      </c>
      <c r="XDA36" s="147">
        <v>43922</v>
      </c>
      <c r="XDB36" s="147">
        <v>44287</v>
      </c>
      <c r="XDC36" s="147">
        <v>44477</v>
      </c>
      <c r="XDD36" s="145">
        <f t="shared" si="8"/>
        <v>555</v>
      </c>
      <c r="XDE36" s="145">
        <f>XDC36-XDB36</f>
        <v>190</v>
      </c>
      <c r="XDF36" s="145">
        <f t="shared" si="10"/>
        <v>1.5205479452054795</v>
      </c>
      <c r="XDG36" s="145">
        <f t="shared" si="10"/>
        <v>0.52054794520547942</v>
      </c>
      <c r="XDH36" s="148">
        <f>(XCY36*(1+D29)^XDF36)-XCY36</f>
        <v>46381561.414555013</v>
      </c>
      <c r="XDI36" s="148">
        <f>XCY36*(1+XCZ36)^XDG36-XCY36</f>
        <v>3230414.0976839662</v>
      </c>
      <c r="XDJ36" s="172">
        <f>E30+E29</f>
        <v>0</v>
      </c>
      <c r="XDK36" s="172">
        <v>531016547.73877549</v>
      </c>
      <c r="XDL36" s="172">
        <f>XDK36-XDJ36</f>
        <v>531016547.73877549</v>
      </c>
      <c r="XDM36" s="149"/>
      <c r="XDN36" s="150">
        <f t="shared" si="24"/>
        <v>0</v>
      </c>
      <c r="XDO36" s="151">
        <f t="shared" si="12"/>
        <v>0</v>
      </c>
      <c r="XDP36" s="152">
        <f t="shared" si="25"/>
        <v>0</v>
      </c>
      <c r="XDQ36" s="153">
        <f t="shared" si="14"/>
        <v>0</v>
      </c>
      <c r="XDR36" s="154">
        <f t="shared" si="26"/>
        <v>0</v>
      </c>
    </row>
    <row r="37" spans="2:14 16326:16346" x14ac:dyDescent="0.25">
      <c r="B37" s="108" t="s">
        <v>88</v>
      </c>
      <c r="C37" s="108" t="s">
        <v>132</v>
      </c>
      <c r="D37" s="110">
        <v>0.10249999999999999</v>
      </c>
      <c r="E37" s="119"/>
      <c r="F37" s="116">
        <f t="shared" si="29"/>
        <v>0</v>
      </c>
      <c r="G37" s="116">
        <f t="shared" si="30"/>
        <v>0</v>
      </c>
      <c r="H37" s="116">
        <f t="shared" si="31"/>
        <v>0</v>
      </c>
      <c r="I37" s="117">
        <f t="shared" si="32"/>
        <v>0</v>
      </c>
      <c r="J37" s="117">
        <f t="shared" si="33"/>
        <v>0</v>
      </c>
      <c r="K37" s="117">
        <f t="shared" si="34"/>
        <v>0</v>
      </c>
      <c r="L37" s="118">
        <f t="shared" si="35"/>
        <v>0</v>
      </c>
      <c r="M37" s="118">
        <f t="shared" si="36"/>
        <v>0</v>
      </c>
      <c r="N37" s="118">
        <f>XDR44*$XDJ$126</f>
        <v>0</v>
      </c>
      <c r="XCX37" s="108" t="s">
        <v>127</v>
      </c>
      <c r="XCY37" s="171">
        <v>146045000</v>
      </c>
      <c r="XCZ37" s="146">
        <v>0.02</v>
      </c>
      <c r="XDA37" s="147">
        <v>43922</v>
      </c>
      <c r="XDB37" s="147">
        <v>44287</v>
      </c>
      <c r="XDC37" s="147">
        <v>44477</v>
      </c>
      <c r="XDD37" s="145">
        <f t="shared" si="8"/>
        <v>555</v>
      </c>
      <c r="XDE37" s="145">
        <f>XDC37-XDB37</f>
        <v>190</v>
      </c>
      <c r="XDF37" s="145">
        <f t="shared" si="10"/>
        <v>1.5205479452054795</v>
      </c>
      <c r="XDG37" s="145">
        <f t="shared" si="10"/>
        <v>0.52054794520547942</v>
      </c>
      <c r="XDH37" s="148">
        <f>(XCY37*(1+D30)^XDF37)-XCY37</f>
        <v>22076322.629409581</v>
      </c>
      <c r="XDI37" s="148">
        <f>XCY37*(1+XCZ37)^XDG37-XCY37</f>
        <v>1513249.597126931</v>
      </c>
      <c r="XDJ37" s="172"/>
      <c r="XDK37" s="172"/>
      <c r="XDL37" s="172"/>
      <c r="XDM37" s="149"/>
      <c r="XDN37" s="150">
        <f t="shared" si="24"/>
        <v>0</v>
      </c>
      <c r="XDO37" s="151">
        <f t="shared" si="12"/>
        <v>0</v>
      </c>
      <c r="XDP37" s="152">
        <f t="shared" si="25"/>
        <v>0</v>
      </c>
      <c r="XDQ37" s="153">
        <f t="shared" si="14"/>
        <v>0</v>
      </c>
      <c r="XDR37" s="154">
        <f t="shared" si="26"/>
        <v>0</v>
      </c>
    </row>
    <row r="38" spans="2:14 16326:16346" x14ac:dyDescent="0.25">
      <c r="B38" s="108" t="s">
        <v>88</v>
      </c>
      <c r="C38" s="108" t="s">
        <v>132</v>
      </c>
      <c r="D38" s="110">
        <v>0.105</v>
      </c>
      <c r="E38" s="119"/>
      <c r="F38" s="116">
        <f t="shared" si="29"/>
        <v>0</v>
      </c>
      <c r="G38" s="116">
        <f t="shared" si="30"/>
        <v>0</v>
      </c>
      <c r="H38" s="116">
        <f t="shared" si="31"/>
        <v>0</v>
      </c>
      <c r="I38" s="117">
        <f t="shared" si="32"/>
        <v>0</v>
      </c>
      <c r="J38" s="117">
        <f t="shared" si="33"/>
        <v>0</v>
      </c>
      <c r="K38" s="117">
        <f t="shared" si="34"/>
        <v>0</v>
      </c>
      <c r="L38" s="118">
        <f t="shared" si="35"/>
        <v>0</v>
      </c>
      <c r="M38" s="118">
        <f t="shared" si="36"/>
        <v>0</v>
      </c>
      <c r="N38" s="118">
        <f>XDR45*$XDJ$126</f>
        <v>0</v>
      </c>
      <c r="XCX38" s="108" t="s">
        <v>129</v>
      </c>
      <c r="XCY38" s="173">
        <v>93387000</v>
      </c>
      <c r="XCZ38" s="146">
        <v>0</v>
      </c>
      <c r="XDA38" s="147">
        <v>42955</v>
      </c>
      <c r="XDB38" s="147">
        <v>46607</v>
      </c>
      <c r="XDC38" s="147">
        <v>44477</v>
      </c>
      <c r="XDD38" s="145">
        <f t="shared" ref="XDD38:XDD39" si="37">(XDC38-XDA38)+1</f>
        <v>1523</v>
      </c>
      <c r="XDE38" s="145">
        <v>0</v>
      </c>
      <c r="XDF38" s="145">
        <f t="shared" si="10"/>
        <v>4.1726027397260275</v>
      </c>
      <c r="XDG38" s="145">
        <f t="shared" si="10"/>
        <v>0</v>
      </c>
      <c r="XDH38" s="148">
        <f>(XCY38*(1+D31)^XDF38)-XCY38</f>
        <v>43251522.549085617</v>
      </c>
      <c r="XDI38" s="148">
        <f>XCY38*(1+XCZ38)^XDG38-XCY38</f>
        <v>0</v>
      </c>
      <c r="XDJ38" s="172">
        <f>E32+E31</f>
        <v>0</v>
      </c>
      <c r="XDK38" s="174">
        <v>263184350.95954832</v>
      </c>
      <c r="XDL38" s="172">
        <f>XDK38-XDJ38</f>
        <v>263184350.95954832</v>
      </c>
      <c r="XDM38" s="149"/>
      <c r="XDN38" s="150">
        <f t="shared" si="24"/>
        <v>0</v>
      </c>
      <c r="XDO38" s="151">
        <f t="shared" si="12"/>
        <v>0</v>
      </c>
      <c r="XDP38" s="152">
        <f t="shared" si="25"/>
        <v>0</v>
      </c>
      <c r="XDQ38" s="153">
        <f t="shared" si="14"/>
        <v>0</v>
      </c>
      <c r="XDR38" s="154">
        <f t="shared" si="26"/>
        <v>0</v>
      </c>
    </row>
    <row r="39" spans="2:14 16326:16346" x14ac:dyDescent="0.25">
      <c r="B39" s="108" t="s">
        <v>89</v>
      </c>
      <c r="C39" s="108" t="s">
        <v>132</v>
      </c>
      <c r="D39" s="109">
        <v>0.10050000000000001</v>
      </c>
      <c r="E39" s="119"/>
      <c r="F39" s="116">
        <f t="shared" si="29"/>
        <v>0</v>
      </c>
      <c r="G39" s="116">
        <f t="shared" si="30"/>
        <v>0</v>
      </c>
      <c r="H39" s="116">
        <f t="shared" si="31"/>
        <v>0</v>
      </c>
      <c r="I39" s="117">
        <f t="shared" si="32"/>
        <v>0</v>
      </c>
      <c r="J39" s="117">
        <f t="shared" si="33"/>
        <v>0</v>
      </c>
      <c r="K39" s="117">
        <f t="shared" si="34"/>
        <v>0</v>
      </c>
      <c r="L39" s="118">
        <f t="shared" si="35"/>
        <v>0</v>
      </c>
      <c r="M39" s="118">
        <f t="shared" si="36"/>
        <v>0</v>
      </c>
      <c r="N39" s="118">
        <f>XDR46*$XDJ$126</f>
        <v>0</v>
      </c>
      <c r="XCX39" s="108" t="s">
        <v>129</v>
      </c>
      <c r="XCY39" s="173">
        <v>86534000</v>
      </c>
      <c r="XCZ39" s="146">
        <v>0</v>
      </c>
      <c r="XDA39" s="147">
        <v>42955</v>
      </c>
      <c r="XDB39" s="147">
        <v>46607</v>
      </c>
      <c r="XDC39" s="147">
        <v>44477</v>
      </c>
      <c r="XDD39" s="145">
        <f t="shared" si="37"/>
        <v>1523</v>
      </c>
      <c r="XDE39" s="145">
        <v>0</v>
      </c>
      <c r="XDF39" s="145">
        <f t="shared" si="10"/>
        <v>4.1726027397260275</v>
      </c>
      <c r="XDG39" s="145">
        <f t="shared" si="10"/>
        <v>0</v>
      </c>
      <c r="XDH39" s="148">
        <f>(XCY39*(1+D32)^XDF39)-XCY39</f>
        <v>40802545.46657075</v>
      </c>
      <c r="XDI39" s="148">
        <f>XCY39*(1+XCZ39)^XDG39-XCY39</f>
        <v>0</v>
      </c>
      <c r="XDJ39" s="172"/>
      <c r="XDK39" s="174"/>
      <c r="XDL39" s="172"/>
      <c r="XDM39" s="149"/>
      <c r="XDN39" s="150">
        <f t="shared" si="24"/>
        <v>0</v>
      </c>
      <c r="XDO39" s="151">
        <f t="shared" si="12"/>
        <v>0</v>
      </c>
      <c r="XDP39" s="152">
        <f t="shared" si="25"/>
        <v>0</v>
      </c>
      <c r="XDQ39" s="153">
        <f t="shared" si="14"/>
        <v>0</v>
      </c>
      <c r="XDR39" s="154">
        <f t="shared" si="26"/>
        <v>0</v>
      </c>
    </row>
    <row r="40" spans="2:14 16326:16346" x14ac:dyDescent="0.25">
      <c r="B40" s="108" t="s">
        <v>89</v>
      </c>
      <c r="C40" s="108" t="s">
        <v>132</v>
      </c>
      <c r="D40" s="109">
        <v>0.10299999999999999</v>
      </c>
      <c r="E40" s="119"/>
      <c r="F40" s="116">
        <f t="shared" si="29"/>
        <v>0</v>
      </c>
      <c r="G40" s="116">
        <f t="shared" si="30"/>
        <v>0</v>
      </c>
      <c r="H40" s="116">
        <f t="shared" si="31"/>
        <v>0</v>
      </c>
      <c r="I40" s="117">
        <f t="shared" si="32"/>
        <v>0</v>
      </c>
      <c r="J40" s="117">
        <f t="shared" si="33"/>
        <v>0</v>
      </c>
      <c r="K40" s="117">
        <f t="shared" si="34"/>
        <v>0</v>
      </c>
      <c r="L40" s="118">
        <f t="shared" si="35"/>
        <v>0</v>
      </c>
      <c r="M40" s="118">
        <f t="shared" si="36"/>
        <v>0</v>
      </c>
      <c r="N40" s="118">
        <f>XDR47*$XDJ$126</f>
        <v>0</v>
      </c>
      <c r="XCX40" s="108" t="s">
        <v>128</v>
      </c>
      <c r="XCY40" s="171">
        <v>72971000</v>
      </c>
      <c r="XCZ40" s="146">
        <v>0.02</v>
      </c>
      <c r="XDA40" s="147">
        <v>44180</v>
      </c>
      <c r="XDB40" s="147">
        <v>44211</v>
      </c>
      <c r="XDC40" s="147">
        <v>44477</v>
      </c>
      <c r="XDD40" s="145">
        <f t="shared" si="8"/>
        <v>297</v>
      </c>
      <c r="XDE40" s="145">
        <f>XDC40-XDB40</f>
        <v>266</v>
      </c>
      <c r="XDF40" s="145">
        <f t="shared" si="10"/>
        <v>0.81369863013698629</v>
      </c>
      <c r="XDG40" s="145">
        <f t="shared" si="10"/>
        <v>0.72876712328767124</v>
      </c>
      <c r="XDH40" s="148">
        <f>(XCY40*(1+D33/12)^(XDF40*12))-XCY40</f>
        <v>6037972.7418119758</v>
      </c>
      <c r="XDI40" s="148">
        <f>XCY40*(1+XCZ40/12)^(XDG40*12)-XCY40</f>
        <v>1070467.7884122133</v>
      </c>
      <c r="XDJ40" s="172">
        <f>E34+E33</f>
        <v>0</v>
      </c>
      <c r="XDK40" s="172">
        <v>197624618.8016873</v>
      </c>
      <c r="XDL40" s="172">
        <f>XDK40-XDJ40</f>
        <v>197624618.8016873</v>
      </c>
      <c r="XDM40" s="149"/>
      <c r="XDN40" s="150">
        <f t="shared" ref="XDN40:XDN51" si="38">($E33/$XCY40)*($XCY40+$XDH40+$XDI40)*$XDN$11</f>
        <v>0</v>
      </c>
      <c r="XDO40" s="151">
        <f t="shared" si="12"/>
        <v>0</v>
      </c>
      <c r="XDP40" s="152">
        <f t="shared" ref="XDP40:XDP51" si="39">($E33/$XCY40)*($XCY40+$XDH40+$XDI40)*$XDP$11</f>
        <v>0</v>
      </c>
      <c r="XDQ40" s="153">
        <f t="shared" si="14"/>
        <v>0</v>
      </c>
      <c r="XDR40" s="154">
        <f t="shared" ref="XDR40:XDR51" si="40">($E33/$XCY40)*($XCY40+$XDH40+$XDI40)*$XDR$11</f>
        <v>0</v>
      </c>
    </row>
    <row r="41" spans="2:14 16326:16346" x14ac:dyDescent="0.25">
      <c r="B41" s="108" t="s">
        <v>90</v>
      </c>
      <c r="C41" s="108" t="s">
        <v>132</v>
      </c>
      <c r="D41" s="109">
        <v>0.105</v>
      </c>
      <c r="E41" s="119"/>
      <c r="F41" s="116">
        <f t="shared" si="29"/>
        <v>0</v>
      </c>
      <c r="G41" s="116">
        <f t="shared" si="30"/>
        <v>0</v>
      </c>
      <c r="H41" s="116">
        <f t="shared" si="31"/>
        <v>0</v>
      </c>
      <c r="I41" s="117">
        <f t="shared" si="32"/>
        <v>0</v>
      </c>
      <c r="J41" s="117">
        <f t="shared" si="33"/>
        <v>0</v>
      </c>
      <c r="K41" s="117">
        <f t="shared" si="34"/>
        <v>0</v>
      </c>
      <c r="L41" s="118">
        <f t="shared" si="35"/>
        <v>0</v>
      </c>
      <c r="M41" s="118">
        <f t="shared" si="36"/>
        <v>0</v>
      </c>
      <c r="N41" s="118">
        <f>XDR48*$XDJ$126</f>
        <v>0</v>
      </c>
      <c r="XCX41" s="108" t="s">
        <v>128</v>
      </c>
      <c r="XCY41" s="171">
        <v>106898000</v>
      </c>
      <c r="XCZ41" s="146">
        <v>0.02</v>
      </c>
      <c r="XDA41" s="147">
        <v>44180</v>
      </c>
      <c r="XDB41" s="147">
        <v>44211</v>
      </c>
      <c r="XDC41" s="147">
        <v>44477</v>
      </c>
      <c r="XDD41" s="145">
        <f t="shared" si="8"/>
        <v>297</v>
      </c>
      <c r="XDE41" s="145">
        <f>XDC41-XDB41</f>
        <v>266</v>
      </c>
      <c r="XDF41" s="145">
        <f t="shared" si="10"/>
        <v>0.81369863013698629</v>
      </c>
      <c r="XDG41" s="145">
        <f t="shared" si="10"/>
        <v>0.72876712328767124</v>
      </c>
      <c r="XDH41" s="148">
        <f>(XCY41*(1+D34/12)^(XDF41*12))-XCY41</f>
        <v>9079009.1954508722</v>
      </c>
      <c r="XDI41" s="148">
        <f>XCY41*(1+XCZ41/12)^(XDG41*12)-XCY41</f>
        <v>1568169.076012224</v>
      </c>
      <c r="XDJ41" s="172"/>
      <c r="XDK41" s="172"/>
      <c r="XDL41" s="172"/>
      <c r="XDM41" s="149"/>
      <c r="XDN41" s="150">
        <f t="shared" si="38"/>
        <v>0</v>
      </c>
      <c r="XDO41" s="151">
        <f t="shared" si="12"/>
        <v>0</v>
      </c>
      <c r="XDP41" s="152">
        <f t="shared" si="39"/>
        <v>0</v>
      </c>
      <c r="XDQ41" s="153">
        <f t="shared" si="14"/>
        <v>0</v>
      </c>
      <c r="XDR41" s="154">
        <f t="shared" si="40"/>
        <v>0</v>
      </c>
    </row>
    <row r="42" spans="2:14 16326:16346" x14ac:dyDescent="0.25">
      <c r="B42" s="108" t="s">
        <v>90</v>
      </c>
      <c r="C42" s="108" t="s">
        <v>132</v>
      </c>
      <c r="D42" s="109">
        <v>0.1075</v>
      </c>
      <c r="E42" s="119"/>
      <c r="F42" s="116">
        <f t="shared" si="29"/>
        <v>0</v>
      </c>
      <c r="G42" s="116">
        <f t="shared" si="30"/>
        <v>0</v>
      </c>
      <c r="H42" s="116">
        <f t="shared" si="31"/>
        <v>0</v>
      </c>
      <c r="I42" s="117">
        <f t="shared" si="32"/>
        <v>0</v>
      </c>
      <c r="J42" s="117">
        <f t="shared" si="33"/>
        <v>0</v>
      </c>
      <c r="K42" s="117">
        <f t="shared" si="34"/>
        <v>0</v>
      </c>
      <c r="L42" s="118">
        <f t="shared" si="35"/>
        <v>0</v>
      </c>
      <c r="M42" s="118">
        <f t="shared" si="36"/>
        <v>0</v>
      </c>
      <c r="N42" s="118">
        <f>XDR49*$XDJ$126</f>
        <v>0</v>
      </c>
      <c r="XCX42" s="108" t="s">
        <v>127</v>
      </c>
      <c r="XCY42" s="171">
        <v>212145000</v>
      </c>
      <c r="XCZ42" s="146">
        <v>0.02</v>
      </c>
      <c r="XDA42" s="147">
        <v>43921</v>
      </c>
      <c r="XDB42" s="147">
        <v>44286</v>
      </c>
      <c r="XDC42" s="147">
        <v>44477</v>
      </c>
      <c r="XDD42" s="145">
        <f t="shared" si="8"/>
        <v>556</v>
      </c>
      <c r="XDE42" s="145">
        <f>XDC42-XDB42</f>
        <v>191</v>
      </c>
      <c r="XDF42" s="145">
        <f t="shared" si="10"/>
        <v>1.5232876712328767</v>
      </c>
      <c r="XDG42" s="145">
        <f t="shared" si="10"/>
        <v>0.52328767123287667</v>
      </c>
      <c r="XDH42" s="148">
        <f>(XCY42*(1+D35)^XDF42)-XCY42</f>
        <v>33998060.649278343</v>
      </c>
      <c r="XDI42" s="148">
        <f>XCY42*(1+XCZ42)^XDG42-XCY42</f>
        <v>2209775.9466935694</v>
      </c>
      <c r="XDJ42" s="172">
        <f>E36+E35</f>
        <v>0</v>
      </c>
      <c r="XDK42" s="172">
        <v>533966934.52744031</v>
      </c>
      <c r="XDL42" s="172">
        <f>XDK42-XDJ42</f>
        <v>533966934.52744031</v>
      </c>
      <c r="XDM42" s="149"/>
      <c r="XDN42" s="150">
        <f t="shared" si="38"/>
        <v>0</v>
      </c>
      <c r="XDO42" s="151">
        <f t="shared" si="12"/>
        <v>0</v>
      </c>
      <c r="XDP42" s="152">
        <f t="shared" si="39"/>
        <v>0</v>
      </c>
      <c r="XDQ42" s="153">
        <f t="shared" si="14"/>
        <v>0</v>
      </c>
      <c r="XDR42" s="154">
        <f t="shared" si="40"/>
        <v>0</v>
      </c>
    </row>
    <row r="43" spans="2:14 16326:16346" x14ac:dyDescent="0.25">
      <c r="B43" s="108" t="s">
        <v>91</v>
      </c>
      <c r="C43" s="108" t="s">
        <v>132</v>
      </c>
      <c r="D43" s="110">
        <v>0.105</v>
      </c>
      <c r="E43" s="119"/>
      <c r="F43" s="116">
        <f t="shared" si="29"/>
        <v>0</v>
      </c>
      <c r="G43" s="116">
        <f t="shared" si="30"/>
        <v>0</v>
      </c>
      <c r="H43" s="116">
        <f t="shared" si="31"/>
        <v>0</v>
      </c>
      <c r="I43" s="117">
        <f t="shared" si="32"/>
        <v>0</v>
      </c>
      <c r="J43" s="117">
        <f t="shared" si="33"/>
        <v>0</v>
      </c>
      <c r="K43" s="117">
        <f t="shared" si="34"/>
        <v>0</v>
      </c>
      <c r="L43" s="118">
        <f t="shared" si="35"/>
        <v>0</v>
      </c>
      <c r="M43" s="118">
        <f t="shared" si="36"/>
        <v>0</v>
      </c>
      <c r="N43" s="118">
        <f>XDR50*$XDJ$126</f>
        <v>0</v>
      </c>
      <c r="XCX43" s="108" t="s">
        <v>127</v>
      </c>
      <c r="XCY43" s="171">
        <v>243141000</v>
      </c>
      <c r="XCZ43" s="146">
        <v>0.02</v>
      </c>
      <c r="XDA43" s="147">
        <v>43921</v>
      </c>
      <c r="XDB43" s="147">
        <v>44286</v>
      </c>
      <c r="XDC43" s="147">
        <v>44477</v>
      </c>
      <c r="XDD43" s="145">
        <f t="shared" si="8"/>
        <v>556</v>
      </c>
      <c r="XDE43" s="145">
        <f>XDC43-XDB43</f>
        <v>191</v>
      </c>
      <c r="XDF43" s="145">
        <f t="shared" si="10"/>
        <v>1.5232876712328767</v>
      </c>
      <c r="XDG43" s="145">
        <f t="shared" si="10"/>
        <v>0.52328767123287667</v>
      </c>
      <c r="XDH43" s="148">
        <f>(XCY43*(1+D36)^XDF43)-XCY43</f>
        <v>39940456.891354203</v>
      </c>
      <c r="XDI43" s="148">
        <f>XCY43*(1+XCZ43)^XDG43-XCY43</f>
        <v>2532641.0401141644</v>
      </c>
      <c r="XDJ43" s="172"/>
      <c r="XDK43" s="172"/>
      <c r="XDL43" s="172"/>
      <c r="XDM43" s="149"/>
      <c r="XDN43" s="150">
        <f t="shared" si="38"/>
        <v>0</v>
      </c>
      <c r="XDO43" s="151">
        <f t="shared" si="12"/>
        <v>0</v>
      </c>
      <c r="XDP43" s="152">
        <f t="shared" si="39"/>
        <v>0</v>
      </c>
      <c r="XDQ43" s="153">
        <f t="shared" si="14"/>
        <v>0</v>
      </c>
      <c r="XDR43" s="154">
        <f t="shared" si="40"/>
        <v>0</v>
      </c>
    </row>
    <row r="44" spans="2:14 16326:16346" x14ac:dyDescent="0.25">
      <c r="B44" s="108" t="s">
        <v>91</v>
      </c>
      <c r="C44" s="108" t="s">
        <v>132</v>
      </c>
      <c r="D44" s="110">
        <v>0.1075</v>
      </c>
      <c r="E44" s="119"/>
      <c r="F44" s="116">
        <f t="shared" si="29"/>
        <v>0</v>
      </c>
      <c r="G44" s="116">
        <f t="shared" si="30"/>
        <v>0</v>
      </c>
      <c r="H44" s="116">
        <f t="shared" si="31"/>
        <v>0</v>
      </c>
      <c r="I44" s="117">
        <f t="shared" si="32"/>
        <v>0</v>
      </c>
      <c r="J44" s="117">
        <f t="shared" si="33"/>
        <v>0</v>
      </c>
      <c r="K44" s="117">
        <f t="shared" si="34"/>
        <v>0</v>
      </c>
      <c r="L44" s="118">
        <f t="shared" si="35"/>
        <v>0</v>
      </c>
      <c r="M44" s="118">
        <f t="shared" si="36"/>
        <v>0</v>
      </c>
      <c r="N44" s="118">
        <f>XDR51*$XDJ$126</f>
        <v>0</v>
      </c>
      <c r="XCX44" s="108" t="s">
        <v>129</v>
      </c>
      <c r="XCY44" s="173">
        <v>43249000</v>
      </c>
      <c r="XCZ44" s="146">
        <v>0</v>
      </c>
      <c r="XDA44" s="147">
        <v>43489</v>
      </c>
      <c r="XDB44" s="147">
        <v>44585</v>
      </c>
      <c r="XDC44" s="147">
        <v>44477</v>
      </c>
      <c r="XDD44" s="145">
        <f t="shared" ref="XDD44:XDD45" si="41">(XDC44-XDA44)+1</f>
        <v>989</v>
      </c>
      <c r="XDE44" s="145">
        <v>0</v>
      </c>
      <c r="XDF44" s="145">
        <f t="shared" si="10"/>
        <v>2.7095890410958905</v>
      </c>
      <c r="XDG44" s="145">
        <f t="shared" si="10"/>
        <v>0</v>
      </c>
      <c r="XDH44" s="148">
        <f>(XCY44*(1+D37)^XDF44)-XCY44</f>
        <v>13089418.984798588</v>
      </c>
      <c r="XDI44" s="148">
        <f>XCY44*(1+XCZ44)^XDG44-XCY44</f>
        <v>0</v>
      </c>
      <c r="XDJ44" s="172">
        <f>E38+E37</f>
        <v>0</v>
      </c>
      <c r="XDK44" s="174">
        <v>117967934.01965055</v>
      </c>
      <c r="XDL44" s="172">
        <f>XDK44-XDJ44</f>
        <v>117967934.01965055</v>
      </c>
      <c r="XDM44" s="149"/>
      <c r="XDN44" s="150">
        <f t="shared" si="38"/>
        <v>0</v>
      </c>
      <c r="XDO44" s="151">
        <f t="shared" si="12"/>
        <v>0</v>
      </c>
      <c r="XDP44" s="152">
        <f t="shared" si="39"/>
        <v>0</v>
      </c>
      <c r="XDQ44" s="153">
        <f t="shared" si="14"/>
        <v>0</v>
      </c>
      <c r="XDR44" s="154">
        <f t="shared" si="40"/>
        <v>0</v>
      </c>
    </row>
    <row r="45" spans="2:14 16326:16346" x14ac:dyDescent="0.25">
      <c r="B45" s="108" t="s">
        <v>84</v>
      </c>
      <c r="C45" s="108" t="s">
        <v>131</v>
      </c>
      <c r="D45" s="109">
        <v>0.1075</v>
      </c>
      <c r="E45" s="119"/>
      <c r="F45" s="116">
        <f>XDN52*$XDB$127</f>
        <v>0</v>
      </c>
      <c r="G45" s="116">
        <f>XDN52*$XDC$127</f>
        <v>0</v>
      </c>
      <c r="H45" s="116">
        <f>XDN52*$XDD$127</f>
        <v>0</v>
      </c>
      <c r="I45" s="117">
        <f>XDP52*$XDE$127</f>
        <v>0</v>
      </c>
      <c r="J45" s="117">
        <f>XDP52*$XDF$127</f>
        <v>0</v>
      </c>
      <c r="K45" s="117">
        <f>XDP52*$XDG$127</f>
        <v>0</v>
      </c>
      <c r="L45" s="118">
        <f>XDR52*$XDH$127</f>
        <v>0</v>
      </c>
      <c r="M45" s="118">
        <f>XDR52*$XDI$127</f>
        <v>0</v>
      </c>
      <c r="N45" s="118">
        <f>XDR52*$XDJ$127</f>
        <v>0</v>
      </c>
      <c r="XCX45" s="108" t="s">
        <v>129</v>
      </c>
      <c r="XCY45" s="173">
        <v>47335000</v>
      </c>
      <c r="XCZ45" s="146">
        <v>0</v>
      </c>
      <c r="XDA45" s="147">
        <v>43489</v>
      </c>
      <c r="XDB45" s="147">
        <v>44585</v>
      </c>
      <c r="XDC45" s="147">
        <v>44477</v>
      </c>
      <c r="XDD45" s="145">
        <f t="shared" si="41"/>
        <v>989</v>
      </c>
      <c r="XDE45" s="145">
        <v>0</v>
      </c>
      <c r="XDF45" s="145">
        <f t="shared" si="10"/>
        <v>2.7095890410958905</v>
      </c>
      <c r="XDG45" s="145">
        <f t="shared" si="10"/>
        <v>0</v>
      </c>
      <c r="XDH45" s="148">
        <f>(XCY45*(1+D38)^XDF45)-XCY45</f>
        <v>14705649.358149223</v>
      </c>
      <c r="XDI45" s="148">
        <f>XCY45*(1+XCZ45)^XDG45-XCY45</f>
        <v>0</v>
      </c>
      <c r="XDJ45" s="172"/>
      <c r="XDK45" s="174"/>
      <c r="XDL45" s="172"/>
      <c r="XDM45" s="149"/>
      <c r="XDN45" s="150">
        <f t="shared" si="38"/>
        <v>0</v>
      </c>
      <c r="XDO45" s="151">
        <f t="shared" si="12"/>
        <v>0</v>
      </c>
      <c r="XDP45" s="152">
        <f t="shared" si="39"/>
        <v>0</v>
      </c>
      <c r="XDQ45" s="153">
        <f t="shared" si="14"/>
        <v>0</v>
      </c>
      <c r="XDR45" s="154">
        <f t="shared" si="40"/>
        <v>0</v>
      </c>
    </row>
    <row r="46" spans="2:14 16326:16346" x14ac:dyDescent="0.25">
      <c r="B46" s="108" t="s">
        <v>84</v>
      </c>
      <c r="C46" s="108" t="s">
        <v>131</v>
      </c>
      <c r="D46" s="109">
        <v>0.11</v>
      </c>
      <c r="E46" s="119"/>
      <c r="F46" s="116">
        <f>XDN53*$XDB$127</f>
        <v>0</v>
      </c>
      <c r="G46" s="116">
        <f>XDN53*$XDC$127</f>
        <v>0</v>
      </c>
      <c r="H46" s="116">
        <f>XDN53*$XDD$127</f>
        <v>0</v>
      </c>
      <c r="I46" s="117">
        <f>XDP53*$XDE$127</f>
        <v>0</v>
      </c>
      <c r="J46" s="117">
        <f>XDP53*$XDF$127</f>
        <v>0</v>
      </c>
      <c r="K46" s="117">
        <f>XDP53*$XDG$127</f>
        <v>0</v>
      </c>
      <c r="L46" s="118">
        <f>XDR53*$XDH$127</f>
        <v>0</v>
      </c>
      <c r="M46" s="118">
        <f>XDR53*$XDI$127</f>
        <v>0</v>
      </c>
      <c r="N46" s="118">
        <f>XDR53*$XDJ$127</f>
        <v>0</v>
      </c>
      <c r="XCX46" s="108" t="s">
        <v>128</v>
      </c>
      <c r="XCY46" s="171">
        <v>109350000</v>
      </c>
      <c r="XCZ46" s="146">
        <v>0.02</v>
      </c>
      <c r="XDA46" s="147">
        <v>44180</v>
      </c>
      <c r="XDB46" s="147">
        <v>44211</v>
      </c>
      <c r="XDC46" s="147">
        <v>44477</v>
      </c>
      <c r="XDD46" s="145">
        <f t="shared" ref="XDD46:XDD109" si="42">XDC46-XDA46</f>
        <v>297</v>
      </c>
      <c r="XDE46" s="145">
        <f>XDC46-XDB46</f>
        <v>266</v>
      </c>
      <c r="XDF46" s="145">
        <f t="shared" ref="XDF46:XDG77" si="43">XDD46/365</f>
        <v>0.81369863013698629</v>
      </c>
      <c r="XDG46" s="145">
        <f t="shared" si="43"/>
        <v>0.72876712328767124</v>
      </c>
      <c r="XDH46" s="148">
        <f>(XCY46*(1+D39/12)^(XDF46*12))-XCY46</f>
        <v>9277688.3773040175</v>
      </c>
      <c r="XDI46" s="148">
        <f>XCY46*(1+XCZ46/12)^(XDG46*12)-XCY46</f>
        <v>1604139.3521107733</v>
      </c>
      <c r="XDJ46" s="172">
        <f>E40+E39</f>
        <v>0</v>
      </c>
      <c r="XDK46" s="172">
        <v>283800753.97614419</v>
      </c>
      <c r="XDL46" s="172">
        <f>XDK46-XDJ46</f>
        <v>283800753.97614419</v>
      </c>
      <c r="XDM46" s="149"/>
      <c r="XDN46" s="150">
        <f t="shared" si="38"/>
        <v>0</v>
      </c>
      <c r="XDO46" s="151">
        <f t="shared" ref="XDO46:XDO77" si="44">XDN46-(F39+G39+H39)</f>
        <v>0</v>
      </c>
      <c r="XDP46" s="152">
        <f t="shared" si="39"/>
        <v>0</v>
      </c>
      <c r="XDQ46" s="153">
        <f t="shared" ref="XDQ46:XDQ77" si="45">XDP46-(I39+J39+K39)</f>
        <v>0</v>
      </c>
      <c r="XDR46" s="154">
        <f t="shared" si="40"/>
        <v>0</v>
      </c>
    </row>
    <row r="47" spans="2:14 16326:16346" x14ac:dyDescent="0.25">
      <c r="B47" s="108" t="s">
        <v>35</v>
      </c>
      <c r="C47" s="108" t="s">
        <v>132</v>
      </c>
      <c r="D47" s="111">
        <v>0.11899999999999999</v>
      </c>
      <c r="E47" s="119"/>
      <c r="F47" s="116">
        <f t="shared" ref="F47:F56" si="46">XDN54*$XDB$126</f>
        <v>0</v>
      </c>
      <c r="G47" s="116">
        <f t="shared" ref="G47:G56" si="47">XDN54*$XDC$126</f>
        <v>0</v>
      </c>
      <c r="H47" s="116">
        <f t="shared" ref="H47:H56" si="48">XDN54*$XDD$126</f>
        <v>0</v>
      </c>
      <c r="I47" s="117">
        <f t="shared" ref="I47:I56" si="49">XDP54*$XDE$126</f>
        <v>0</v>
      </c>
      <c r="J47" s="117">
        <f t="shared" ref="J47:J56" si="50">XDP54*$XDF$126</f>
        <v>0</v>
      </c>
      <c r="K47" s="117">
        <f t="shared" ref="K47:K56" si="51">XDP54*$XDG$126</f>
        <v>0</v>
      </c>
      <c r="L47" s="118">
        <f t="shared" ref="L47:L56" si="52">XDR54*$XDH$126</f>
        <v>0</v>
      </c>
      <c r="M47" s="118">
        <f t="shared" ref="M47:M56" si="53">XDR54*$XDI$126</f>
        <v>0</v>
      </c>
      <c r="N47" s="118">
        <f>XDR54*$XDJ$126</f>
        <v>0</v>
      </c>
      <c r="XCX47" s="108" t="s">
        <v>128</v>
      </c>
      <c r="XCY47" s="171">
        <v>148469000</v>
      </c>
      <c r="XCZ47" s="146">
        <v>0.02</v>
      </c>
      <c r="XDA47" s="147">
        <v>44180</v>
      </c>
      <c r="XDB47" s="147">
        <v>44211</v>
      </c>
      <c r="XDC47" s="147">
        <v>44477</v>
      </c>
      <c r="XDD47" s="145">
        <f t="shared" si="42"/>
        <v>297</v>
      </c>
      <c r="XDE47" s="145">
        <f>XDC47-XDB47</f>
        <v>266</v>
      </c>
      <c r="XDF47" s="145">
        <f t="shared" si="43"/>
        <v>0.81369863013698629</v>
      </c>
      <c r="XDG47" s="145">
        <f t="shared" si="43"/>
        <v>0.72876712328767124</v>
      </c>
      <c r="XDH47" s="148">
        <f>(XCY47*(1+D40/12)^(XDF47*12))-XCY47</f>
        <v>12921920.161054641</v>
      </c>
      <c r="XDI47" s="148">
        <f>XCY47*(1+XCZ47/12)^(XDG47*12)-XCY47</f>
        <v>2178006.0856747627</v>
      </c>
      <c r="XDJ47" s="172"/>
      <c r="XDK47" s="172"/>
      <c r="XDL47" s="172"/>
      <c r="XDM47" s="149"/>
      <c r="XDN47" s="150">
        <f t="shared" si="38"/>
        <v>0</v>
      </c>
      <c r="XDO47" s="151">
        <f t="shared" si="44"/>
        <v>0</v>
      </c>
      <c r="XDP47" s="152">
        <f t="shared" si="39"/>
        <v>0</v>
      </c>
      <c r="XDQ47" s="153">
        <f t="shared" si="45"/>
        <v>0</v>
      </c>
      <c r="XDR47" s="154">
        <f t="shared" si="40"/>
        <v>0</v>
      </c>
    </row>
    <row r="48" spans="2:14 16326:16346" x14ac:dyDescent="0.25">
      <c r="B48" s="108" t="s">
        <v>36</v>
      </c>
      <c r="C48" s="108" t="s">
        <v>132</v>
      </c>
      <c r="D48" s="111">
        <v>0.11899999999999999</v>
      </c>
      <c r="E48" s="119"/>
      <c r="F48" s="116">
        <f t="shared" si="46"/>
        <v>0</v>
      </c>
      <c r="G48" s="116">
        <f t="shared" si="47"/>
        <v>0</v>
      </c>
      <c r="H48" s="116">
        <f t="shared" si="48"/>
        <v>0</v>
      </c>
      <c r="I48" s="117">
        <f t="shared" si="49"/>
        <v>0</v>
      </c>
      <c r="J48" s="117">
        <f t="shared" si="50"/>
        <v>0</v>
      </c>
      <c r="K48" s="117">
        <f t="shared" si="51"/>
        <v>0</v>
      </c>
      <c r="L48" s="118">
        <f t="shared" si="52"/>
        <v>0</v>
      </c>
      <c r="M48" s="118">
        <f t="shared" si="53"/>
        <v>0</v>
      </c>
      <c r="N48" s="118">
        <f>XDR55*$XDJ$126</f>
        <v>0</v>
      </c>
      <c r="XCX48" s="108" t="s">
        <v>127</v>
      </c>
      <c r="XCY48" s="171">
        <v>96024000</v>
      </c>
      <c r="XCZ48" s="146">
        <v>0.02</v>
      </c>
      <c r="XDA48" s="147">
        <v>43921</v>
      </c>
      <c r="XDB48" s="147">
        <v>44286</v>
      </c>
      <c r="XDC48" s="147">
        <v>44477</v>
      </c>
      <c r="XDD48" s="145">
        <f t="shared" si="42"/>
        <v>556</v>
      </c>
      <c r="XDE48" s="145">
        <f>XDC48-XDB48</f>
        <v>191</v>
      </c>
      <c r="XDF48" s="145">
        <f t="shared" si="43"/>
        <v>1.5232876712328767</v>
      </c>
      <c r="XDG48" s="145">
        <f t="shared" si="43"/>
        <v>0.52328767123287667</v>
      </c>
      <c r="XDH48" s="148">
        <f t="shared" ref="XDH48:XDH85" si="54">(XCY48*(1+D41)^XDF48)-XCY48</f>
        <v>15773738.006076291</v>
      </c>
      <c r="XDI48" s="148">
        <f t="shared" ref="XDI48:XDI85" si="55">XCY48*(1+XCZ48)^XDG48-XCY48</f>
        <v>1000219.3099309653</v>
      </c>
      <c r="XDJ48" s="172">
        <f>E42+E41</f>
        <v>0</v>
      </c>
      <c r="XDK48" s="172">
        <v>411133975.50544608</v>
      </c>
      <c r="XDL48" s="172">
        <f>XDK48-XDJ48</f>
        <v>411133975.50544608</v>
      </c>
      <c r="XDM48" s="149"/>
      <c r="XDN48" s="150">
        <f t="shared" si="38"/>
        <v>0</v>
      </c>
      <c r="XDO48" s="151">
        <f t="shared" si="44"/>
        <v>0</v>
      </c>
      <c r="XDP48" s="152">
        <f t="shared" si="39"/>
        <v>0</v>
      </c>
      <c r="XDQ48" s="153">
        <f t="shared" si="45"/>
        <v>0</v>
      </c>
      <c r="XDR48" s="154">
        <f t="shared" si="40"/>
        <v>0</v>
      </c>
    </row>
    <row r="49" spans="2:14 16326:16346" x14ac:dyDescent="0.25">
      <c r="B49" s="108" t="s">
        <v>30</v>
      </c>
      <c r="C49" s="108" t="s">
        <v>132</v>
      </c>
      <c r="D49" s="111">
        <v>0.114</v>
      </c>
      <c r="E49" s="119"/>
      <c r="F49" s="116">
        <f t="shared" si="46"/>
        <v>0</v>
      </c>
      <c r="G49" s="116">
        <f t="shared" si="47"/>
        <v>0</v>
      </c>
      <c r="H49" s="116">
        <f t="shared" si="48"/>
        <v>0</v>
      </c>
      <c r="I49" s="117">
        <f t="shared" si="49"/>
        <v>0</v>
      </c>
      <c r="J49" s="117">
        <f t="shared" si="50"/>
        <v>0</v>
      </c>
      <c r="K49" s="117">
        <f t="shared" si="51"/>
        <v>0</v>
      </c>
      <c r="L49" s="118">
        <f t="shared" si="52"/>
        <v>0</v>
      </c>
      <c r="M49" s="118">
        <f t="shared" si="53"/>
        <v>0</v>
      </c>
      <c r="N49" s="118">
        <f>XDR56*$XDJ$126</f>
        <v>0</v>
      </c>
      <c r="XCX49" s="108" t="s">
        <v>127</v>
      </c>
      <c r="XCY49" s="171">
        <v>253106000</v>
      </c>
      <c r="XCZ49" s="146">
        <v>0.02</v>
      </c>
      <c r="XDA49" s="147">
        <v>43921</v>
      </c>
      <c r="XDB49" s="147">
        <v>44286</v>
      </c>
      <c r="XDC49" s="147">
        <v>44477</v>
      </c>
      <c r="XDD49" s="145">
        <f t="shared" si="42"/>
        <v>556</v>
      </c>
      <c r="XDE49" s="145">
        <f>XDC49-XDB49</f>
        <v>191</v>
      </c>
      <c r="XDF49" s="145">
        <f t="shared" si="43"/>
        <v>1.5232876712328767</v>
      </c>
      <c r="XDG49" s="145">
        <f t="shared" si="43"/>
        <v>0.52328767123287667</v>
      </c>
      <c r="XDH49" s="148">
        <f t="shared" si="54"/>
        <v>42593578.250888169</v>
      </c>
      <c r="XDI49" s="148">
        <f t="shared" si="55"/>
        <v>2636439.9385506213</v>
      </c>
      <c r="XDJ49" s="172"/>
      <c r="XDK49" s="172"/>
      <c r="XDL49" s="172"/>
      <c r="XDM49" s="149"/>
      <c r="XDN49" s="150">
        <f t="shared" si="38"/>
        <v>0</v>
      </c>
      <c r="XDO49" s="151">
        <f t="shared" si="44"/>
        <v>0</v>
      </c>
      <c r="XDP49" s="152">
        <f t="shared" si="39"/>
        <v>0</v>
      </c>
      <c r="XDQ49" s="153">
        <f t="shared" si="45"/>
        <v>0</v>
      </c>
      <c r="XDR49" s="154">
        <f t="shared" si="40"/>
        <v>0</v>
      </c>
    </row>
    <row r="50" spans="2:14 16326:16346" x14ac:dyDescent="0.25">
      <c r="B50" s="108" t="s">
        <v>54</v>
      </c>
      <c r="C50" s="108" t="s">
        <v>132</v>
      </c>
      <c r="D50" s="111">
        <v>0.114</v>
      </c>
      <c r="E50" s="119"/>
      <c r="F50" s="116">
        <f t="shared" si="46"/>
        <v>0</v>
      </c>
      <c r="G50" s="116">
        <f t="shared" si="47"/>
        <v>0</v>
      </c>
      <c r="H50" s="116">
        <f t="shared" si="48"/>
        <v>0</v>
      </c>
      <c r="I50" s="117">
        <f t="shared" si="49"/>
        <v>0</v>
      </c>
      <c r="J50" s="117">
        <f t="shared" si="50"/>
        <v>0</v>
      </c>
      <c r="K50" s="117">
        <f t="shared" si="51"/>
        <v>0</v>
      </c>
      <c r="L50" s="118">
        <f t="shared" si="52"/>
        <v>0</v>
      </c>
      <c r="M50" s="118">
        <f t="shared" si="53"/>
        <v>0</v>
      </c>
      <c r="N50" s="118">
        <f>XDR57*$XDJ$126</f>
        <v>0</v>
      </c>
      <c r="XCX50" s="108" t="s">
        <v>129</v>
      </c>
      <c r="XCY50" s="173">
        <v>28705000</v>
      </c>
      <c r="XCZ50" s="146">
        <v>0</v>
      </c>
      <c r="XDA50" s="147">
        <v>43489</v>
      </c>
      <c r="XDB50" s="147">
        <v>45315</v>
      </c>
      <c r="XDC50" s="147">
        <v>44477</v>
      </c>
      <c r="XDD50" s="145">
        <f t="shared" ref="XDD50:XDD51" si="56">(XDC50-XDA50)+1</f>
        <v>989</v>
      </c>
      <c r="XDE50" s="145">
        <v>0</v>
      </c>
      <c r="XDF50" s="145">
        <f t="shared" si="43"/>
        <v>2.7095890410958905</v>
      </c>
      <c r="XDG50" s="145">
        <f t="shared" si="43"/>
        <v>0</v>
      </c>
      <c r="XDH50" s="148">
        <f t="shared" si="54"/>
        <v>8917833.8401959091</v>
      </c>
      <c r="XDI50" s="148">
        <f t="shared" si="55"/>
        <v>0</v>
      </c>
      <c r="XDJ50" s="172">
        <f>E44+E43</f>
        <v>0</v>
      </c>
      <c r="XDK50" s="176">
        <v>88868069.3125671</v>
      </c>
      <c r="XDL50" s="172">
        <f>XDK50-XDJ50</f>
        <v>88868069.3125671</v>
      </c>
      <c r="XDM50" s="149"/>
      <c r="XDN50" s="150">
        <f t="shared" si="38"/>
        <v>0</v>
      </c>
      <c r="XDO50" s="151">
        <f t="shared" si="44"/>
        <v>0</v>
      </c>
      <c r="XDP50" s="152">
        <f t="shared" si="39"/>
        <v>0</v>
      </c>
      <c r="XDQ50" s="153">
        <f t="shared" si="45"/>
        <v>0</v>
      </c>
      <c r="XDR50" s="154">
        <f t="shared" si="40"/>
        <v>0</v>
      </c>
    </row>
    <row r="51" spans="2:14 16326:16346" x14ac:dyDescent="0.25">
      <c r="B51" s="108" t="s">
        <v>55</v>
      </c>
      <c r="C51" s="108" t="s">
        <v>132</v>
      </c>
      <c r="D51" s="111">
        <v>0.1135</v>
      </c>
      <c r="E51" s="119"/>
      <c r="F51" s="116">
        <f t="shared" si="46"/>
        <v>0</v>
      </c>
      <c r="G51" s="116">
        <f t="shared" si="47"/>
        <v>0</v>
      </c>
      <c r="H51" s="116">
        <f t="shared" si="48"/>
        <v>0</v>
      </c>
      <c r="I51" s="117">
        <f t="shared" si="49"/>
        <v>0</v>
      </c>
      <c r="J51" s="117">
        <f t="shared" si="50"/>
        <v>0</v>
      </c>
      <c r="K51" s="117">
        <f t="shared" si="51"/>
        <v>0</v>
      </c>
      <c r="L51" s="118">
        <f t="shared" si="52"/>
        <v>0</v>
      </c>
      <c r="M51" s="118">
        <f t="shared" si="53"/>
        <v>0</v>
      </c>
      <c r="N51" s="118">
        <f>XDR58*$XDJ$126</f>
        <v>0</v>
      </c>
      <c r="XCX51" s="108" t="s">
        <v>129</v>
      </c>
      <c r="XCY51" s="173">
        <v>39117000</v>
      </c>
      <c r="XCZ51" s="146">
        <v>0</v>
      </c>
      <c r="XDA51" s="147">
        <v>43489</v>
      </c>
      <c r="XDB51" s="147">
        <v>45315</v>
      </c>
      <c r="XDC51" s="147">
        <v>44477</v>
      </c>
      <c r="XDD51" s="145">
        <f t="shared" si="56"/>
        <v>989</v>
      </c>
      <c r="XDE51" s="145">
        <v>0</v>
      </c>
      <c r="XDF51" s="145">
        <f t="shared" si="43"/>
        <v>2.7095890410958905</v>
      </c>
      <c r="XDG51" s="145">
        <f t="shared" si="43"/>
        <v>0</v>
      </c>
      <c r="XDH51" s="148">
        <f t="shared" si="54"/>
        <v>12467454.010034002</v>
      </c>
      <c r="XDI51" s="148">
        <f t="shared" si="55"/>
        <v>0</v>
      </c>
      <c r="XDJ51" s="172"/>
      <c r="XDK51" s="176"/>
      <c r="XDL51" s="172"/>
      <c r="XDM51" s="149"/>
      <c r="XDN51" s="150">
        <f t="shared" si="38"/>
        <v>0</v>
      </c>
      <c r="XDO51" s="151">
        <f t="shared" si="44"/>
        <v>0</v>
      </c>
      <c r="XDP51" s="152">
        <f t="shared" si="39"/>
        <v>0</v>
      </c>
      <c r="XDQ51" s="153">
        <f t="shared" si="45"/>
        <v>0</v>
      </c>
      <c r="XDR51" s="154">
        <f t="shared" si="40"/>
        <v>0</v>
      </c>
    </row>
    <row r="52" spans="2:14 16326:16346" x14ac:dyDescent="0.25">
      <c r="B52" s="108" t="s">
        <v>108</v>
      </c>
      <c r="C52" s="108" t="s">
        <v>132</v>
      </c>
      <c r="D52" s="111">
        <v>0.115</v>
      </c>
      <c r="E52" s="119"/>
      <c r="F52" s="116">
        <f t="shared" si="46"/>
        <v>0</v>
      </c>
      <c r="G52" s="116">
        <f t="shared" si="47"/>
        <v>0</v>
      </c>
      <c r="H52" s="116">
        <f t="shared" si="48"/>
        <v>0</v>
      </c>
      <c r="I52" s="117">
        <f t="shared" si="49"/>
        <v>0</v>
      </c>
      <c r="J52" s="117">
        <f t="shared" si="50"/>
        <v>0</v>
      </c>
      <c r="K52" s="117">
        <f t="shared" si="51"/>
        <v>0</v>
      </c>
      <c r="L52" s="118">
        <f t="shared" si="52"/>
        <v>0</v>
      </c>
      <c r="M52" s="118">
        <f t="shared" si="53"/>
        <v>0</v>
      </c>
      <c r="N52" s="118">
        <f>XDR59*$XDJ$126</f>
        <v>0</v>
      </c>
      <c r="XCX52" s="108" t="s">
        <v>127</v>
      </c>
      <c r="XCY52" s="171">
        <v>15683000</v>
      </c>
      <c r="XCZ52" s="146">
        <v>0.02</v>
      </c>
      <c r="XDA52" s="147">
        <v>43921</v>
      </c>
      <c r="XDB52" s="147">
        <v>44286</v>
      </c>
      <c r="XDC52" s="147">
        <v>44477</v>
      </c>
      <c r="XDD52" s="145">
        <f t="shared" si="42"/>
        <v>556</v>
      </c>
      <c r="XDE52" s="145">
        <f>XDC52-XDB52</f>
        <v>191</v>
      </c>
      <c r="XDF52" s="145">
        <f t="shared" si="43"/>
        <v>1.5232876712328767</v>
      </c>
      <c r="XDG52" s="145">
        <f t="shared" si="43"/>
        <v>0.52328767123287667</v>
      </c>
      <c r="XDH52" s="148">
        <f t="shared" si="54"/>
        <v>2639191.0413371436</v>
      </c>
      <c r="XDI52" s="148">
        <f t="shared" si="55"/>
        <v>163359.57091609761</v>
      </c>
      <c r="XDJ52" s="172">
        <f>E46+E45</f>
        <v>0</v>
      </c>
      <c r="XDK52" s="172">
        <v>168831671.34169602</v>
      </c>
      <c r="XDL52" s="172">
        <f>XDK52-XDJ52</f>
        <v>168831671.34169602</v>
      </c>
      <c r="XDM52" s="149"/>
      <c r="XDN52" s="150">
        <f>($E45/$XCY52)*($XCY52+$XDH52+$XDI52)*$XDN$12</f>
        <v>0</v>
      </c>
      <c r="XDO52" s="151">
        <f t="shared" si="44"/>
        <v>0</v>
      </c>
      <c r="XDP52" s="152">
        <f>($E45/$XCY52)*($XCY52+$XDH52+$XDI52)*$XDP$12</f>
        <v>0</v>
      </c>
      <c r="XDQ52" s="153">
        <f t="shared" si="45"/>
        <v>0</v>
      </c>
      <c r="XDR52" s="154">
        <f>($E45/$XCY52)*($XCY52+$XDH52+$XDI52)*$XDR$12</f>
        <v>0</v>
      </c>
    </row>
    <row r="53" spans="2:14 16326:16346" x14ac:dyDescent="0.25">
      <c r="B53" s="108" t="s">
        <v>107</v>
      </c>
      <c r="C53" s="108" t="s">
        <v>132</v>
      </c>
      <c r="D53" s="111">
        <v>0.115</v>
      </c>
      <c r="E53" s="119"/>
      <c r="F53" s="116">
        <f t="shared" si="46"/>
        <v>0</v>
      </c>
      <c r="G53" s="116">
        <f t="shared" si="47"/>
        <v>0</v>
      </c>
      <c r="H53" s="116">
        <f t="shared" si="48"/>
        <v>0</v>
      </c>
      <c r="I53" s="117">
        <f t="shared" si="49"/>
        <v>0</v>
      </c>
      <c r="J53" s="117">
        <f t="shared" si="50"/>
        <v>0</v>
      </c>
      <c r="K53" s="117">
        <f t="shared" si="51"/>
        <v>0</v>
      </c>
      <c r="L53" s="118">
        <f t="shared" si="52"/>
        <v>0</v>
      </c>
      <c r="M53" s="118">
        <f t="shared" si="53"/>
        <v>0</v>
      </c>
      <c r="N53" s="118">
        <f>XDR60*$XDJ$126</f>
        <v>0</v>
      </c>
      <c r="XCX53" s="108" t="s">
        <v>127</v>
      </c>
      <c r="XCY53" s="171">
        <v>127119000</v>
      </c>
      <c r="XCZ53" s="146">
        <v>0.02</v>
      </c>
      <c r="XDA53" s="147">
        <v>43921</v>
      </c>
      <c r="XDB53" s="147">
        <v>44286</v>
      </c>
      <c r="XDC53" s="147">
        <v>44477</v>
      </c>
      <c r="XDD53" s="145">
        <f t="shared" si="42"/>
        <v>556</v>
      </c>
      <c r="XDE53" s="145">
        <f>XDC53-XDB53</f>
        <v>191</v>
      </c>
      <c r="XDF53" s="145">
        <f t="shared" si="43"/>
        <v>1.5232876712328767</v>
      </c>
      <c r="XDG53" s="145">
        <f t="shared" si="43"/>
        <v>0.52328767123287667</v>
      </c>
      <c r="XDH53" s="148">
        <f t="shared" si="54"/>
        <v>21903005.107732415</v>
      </c>
      <c r="XDI53" s="148">
        <f t="shared" si="55"/>
        <v>1324115.6217103451</v>
      </c>
      <c r="XDJ53" s="172"/>
      <c r="XDK53" s="172"/>
      <c r="XDL53" s="172"/>
      <c r="XDM53" s="149"/>
      <c r="XDN53" s="150">
        <f>($E46/$XCY53)*($XCY53+$XDH53+$XDI53)*$XDN$12</f>
        <v>0</v>
      </c>
      <c r="XDO53" s="151">
        <f t="shared" si="44"/>
        <v>0</v>
      </c>
      <c r="XDP53" s="152">
        <f>($E46/$XCY53)*($XCY53+$XDH53+$XDI53)*$XDP$12</f>
        <v>0</v>
      </c>
      <c r="XDQ53" s="153">
        <f t="shared" si="45"/>
        <v>0</v>
      </c>
      <c r="XDR53" s="154">
        <f>($E46/$XCY53)*($XCY53+$XDH53+$XDI53)*$XDR$12</f>
        <v>0</v>
      </c>
    </row>
    <row r="54" spans="2:14 16326:16346" x14ac:dyDescent="0.25">
      <c r="B54" s="108" t="s">
        <v>7</v>
      </c>
      <c r="C54" s="108" t="s">
        <v>132</v>
      </c>
      <c r="D54" s="111">
        <v>0.111</v>
      </c>
      <c r="E54" s="119"/>
      <c r="F54" s="116">
        <f t="shared" si="46"/>
        <v>0</v>
      </c>
      <c r="G54" s="116">
        <f t="shared" si="47"/>
        <v>0</v>
      </c>
      <c r="H54" s="116">
        <f t="shared" si="48"/>
        <v>0</v>
      </c>
      <c r="I54" s="117">
        <f t="shared" si="49"/>
        <v>0</v>
      </c>
      <c r="J54" s="117">
        <f t="shared" si="50"/>
        <v>0</v>
      </c>
      <c r="K54" s="117">
        <f t="shared" si="51"/>
        <v>0</v>
      </c>
      <c r="L54" s="118">
        <f t="shared" si="52"/>
        <v>0</v>
      </c>
      <c r="M54" s="118">
        <f t="shared" si="53"/>
        <v>0</v>
      </c>
      <c r="N54" s="118">
        <f>XDR61*$XDJ$126</f>
        <v>0</v>
      </c>
      <c r="XCX54" s="108" t="s">
        <v>127</v>
      </c>
      <c r="XCY54" s="145">
        <v>100000000</v>
      </c>
      <c r="XCZ54" s="146">
        <v>0.02</v>
      </c>
      <c r="XDA54" s="147">
        <v>44083</v>
      </c>
      <c r="XDB54" s="147">
        <v>44448</v>
      </c>
      <c r="XDC54" s="147">
        <v>44477</v>
      </c>
      <c r="XDD54" s="145">
        <f t="shared" si="42"/>
        <v>394</v>
      </c>
      <c r="XDE54" s="145">
        <f>XDC54-XDB54</f>
        <v>29</v>
      </c>
      <c r="XDF54" s="145">
        <f t="shared" si="43"/>
        <v>1.0794520547945206</v>
      </c>
      <c r="XDG54" s="145">
        <f t="shared" si="43"/>
        <v>7.9452054794520555E-2</v>
      </c>
      <c r="XDH54" s="148">
        <f t="shared" si="54"/>
        <v>12904106.25379321</v>
      </c>
      <c r="XDI54" s="148">
        <f t="shared" si="55"/>
        <v>157459.78083448112</v>
      </c>
      <c r="XDJ54" s="149"/>
      <c r="XDK54" s="149">
        <v>113061566.03462769</v>
      </c>
      <c r="XDL54" s="149">
        <f t="shared" ref="XDL54:XDL88" si="57">XDK54-E47</f>
        <v>113061566.03462769</v>
      </c>
      <c r="XDM54" s="149"/>
      <c r="XDN54" s="150">
        <f t="shared" ref="XDN54:XDN63" si="58">($E47/$XCY54)*($XCY54+$XDH54+$XDI54)*$XDN$11</f>
        <v>0</v>
      </c>
      <c r="XDO54" s="151">
        <f t="shared" si="44"/>
        <v>0</v>
      </c>
      <c r="XDP54" s="152">
        <f t="shared" ref="XDP54:XDP63" si="59">($E47/$XCY54)*($XCY54+$XDH54+$XDI54)*$XDP$11</f>
        <v>0</v>
      </c>
      <c r="XDQ54" s="153">
        <f t="shared" si="45"/>
        <v>0</v>
      </c>
      <c r="XDR54" s="154">
        <f t="shared" ref="XDR54:XDR63" si="60">($E47/$XCY54)*($XCY54+$XDH54+$XDI54)*$XDR$11</f>
        <v>0</v>
      </c>
    </row>
    <row r="55" spans="2:14 16326:16346" x14ac:dyDescent="0.25">
      <c r="B55" s="108" t="s">
        <v>105</v>
      </c>
      <c r="C55" s="108" t="s">
        <v>132</v>
      </c>
      <c r="D55" s="111">
        <v>0.114</v>
      </c>
      <c r="E55" s="119"/>
      <c r="F55" s="116">
        <f t="shared" si="46"/>
        <v>0</v>
      </c>
      <c r="G55" s="116">
        <f t="shared" si="47"/>
        <v>0</v>
      </c>
      <c r="H55" s="116">
        <f t="shared" si="48"/>
        <v>0</v>
      </c>
      <c r="I55" s="117">
        <f t="shared" si="49"/>
        <v>0</v>
      </c>
      <c r="J55" s="117">
        <f t="shared" si="50"/>
        <v>0</v>
      </c>
      <c r="K55" s="117">
        <f t="shared" si="51"/>
        <v>0</v>
      </c>
      <c r="L55" s="118">
        <f t="shared" si="52"/>
        <v>0</v>
      </c>
      <c r="M55" s="118">
        <f t="shared" si="53"/>
        <v>0</v>
      </c>
      <c r="N55" s="118">
        <f>XDR62*$XDJ$126</f>
        <v>0</v>
      </c>
      <c r="XCX55" s="108" t="s">
        <v>127</v>
      </c>
      <c r="XCY55" s="145">
        <v>300000000</v>
      </c>
      <c r="XCZ55" s="146">
        <v>0.02</v>
      </c>
      <c r="XDA55" s="147">
        <v>44133</v>
      </c>
      <c r="XDB55" s="147">
        <v>44498</v>
      </c>
      <c r="XDC55" s="147">
        <v>44477</v>
      </c>
      <c r="XDD55" s="145">
        <f t="shared" si="42"/>
        <v>344</v>
      </c>
      <c r="XDE55" s="145">
        <v>0</v>
      </c>
      <c r="XDF55" s="145">
        <f t="shared" si="43"/>
        <v>0.94246575342465755</v>
      </c>
      <c r="XDG55" s="145">
        <f t="shared" si="43"/>
        <v>0</v>
      </c>
      <c r="XDH55" s="148">
        <f t="shared" si="54"/>
        <v>33535403.209309638</v>
      </c>
      <c r="XDI55" s="148">
        <f t="shared" si="55"/>
        <v>0</v>
      </c>
      <c r="XDJ55" s="149"/>
      <c r="XDK55" s="149">
        <v>333535403.20931</v>
      </c>
      <c r="XDL55" s="149">
        <f t="shared" si="57"/>
        <v>333535403.20931</v>
      </c>
      <c r="XDM55" s="149"/>
      <c r="XDN55" s="150">
        <f t="shared" si="58"/>
        <v>0</v>
      </c>
      <c r="XDO55" s="151">
        <f t="shared" si="44"/>
        <v>0</v>
      </c>
      <c r="XDP55" s="152">
        <f t="shared" si="59"/>
        <v>0</v>
      </c>
      <c r="XDQ55" s="153">
        <f t="shared" si="45"/>
        <v>0</v>
      </c>
      <c r="XDR55" s="154">
        <f t="shared" si="60"/>
        <v>0</v>
      </c>
    </row>
    <row r="56" spans="2:14 16326:16346" x14ac:dyDescent="0.25">
      <c r="B56" s="108" t="s">
        <v>57</v>
      </c>
      <c r="C56" s="108" t="s">
        <v>132</v>
      </c>
      <c r="D56" s="111">
        <v>0.10050000000000001</v>
      </c>
      <c r="E56" s="119"/>
      <c r="F56" s="116">
        <f t="shared" si="46"/>
        <v>0</v>
      </c>
      <c r="G56" s="116">
        <f t="shared" si="47"/>
        <v>0</v>
      </c>
      <c r="H56" s="116">
        <f t="shared" si="48"/>
        <v>0</v>
      </c>
      <c r="I56" s="117">
        <f t="shared" si="49"/>
        <v>0</v>
      </c>
      <c r="J56" s="117">
        <f t="shared" si="50"/>
        <v>0</v>
      </c>
      <c r="K56" s="117">
        <f t="shared" si="51"/>
        <v>0</v>
      </c>
      <c r="L56" s="118">
        <f t="shared" si="52"/>
        <v>0</v>
      </c>
      <c r="M56" s="118">
        <f t="shared" si="53"/>
        <v>0</v>
      </c>
      <c r="N56" s="118">
        <f>XDR63*$XDJ$126</f>
        <v>0</v>
      </c>
      <c r="XCX56" s="108" t="s">
        <v>127</v>
      </c>
      <c r="XCY56" s="145">
        <v>7000000</v>
      </c>
      <c r="XCZ56" s="146">
        <v>0.02</v>
      </c>
      <c r="XDA56" s="147">
        <v>43990</v>
      </c>
      <c r="XDB56" s="147">
        <v>44355</v>
      </c>
      <c r="XDC56" s="147">
        <v>44477</v>
      </c>
      <c r="XDD56" s="145">
        <f t="shared" si="42"/>
        <v>487</v>
      </c>
      <c r="XDE56" s="145">
        <f>XDC56-XDB56</f>
        <v>122</v>
      </c>
      <c r="XDF56" s="145">
        <f t="shared" si="43"/>
        <v>1.3342465753424657</v>
      </c>
      <c r="XDG56" s="145">
        <f t="shared" si="43"/>
        <v>0.33424657534246577</v>
      </c>
      <c r="XDH56" s="148">
        <f t="shared" si="54"/>
        <v>1084523.8266291479</v>
      </c>
      <c r="XDI56" s="148">
        <f t="shared" si="55"/>
        <v>46486.398593990132</v>
      </c>
      <c r="XDJ56" s="149"/>
      <c r="XDK56" s="149">
        <v>8131010.225223138</v>
      </c>
      <c r="XDL56" s="149">
        <f t="shared" si="57"/>
        <v>8131010.225223138</v>
      </c>
      <c r="XDM56" s="149"/>
      <c r="XDN56" s="150">
        <f t="shared" si="58"/>
        <v>0</v>
      </c>
      <c r="XDO56" s="151">
        <f t="shared" si="44"/>
        <v>0</v>
      </c>
      <c r="XDP56" s="152">
        <f t="shared" si="59"/>
        <v>0</v>
      </c>
      <c r="XDQ56" s="153">
        <f t="shared" si="45"/>
        <v>0</v>
      </c>
      <c r="XDR56" s="154">
        <f t="shared" si="60"/>
        <v>0</v>
      </c>
    </row>
    <row r="57" spans="2:14 16326:16346" x14ac:dyDescent="0.25">
      <c r="B57" s="108" t="s">
        <v>13</v>
      </c>
      <c r="C57" s="108" t="s">
        <v>131</v>
      </c>
      <c r="D57" s="111">
        <v>0.11899999999999999</v>
      </c>
      <c r="E57" s="119"/>
      <c r="F57" s="116">
        <f t="shared" ref="F57:F74" si="61">XDN64*$XDB$127</f>
        <v>0</v>
      </c>
      <c r="G57" s="116">
        <f t="shared" ref="G57:G74" si="62">XDN64*$XDC$127</f>
        <v>0</v>
      </c>
      <c r="H57" s="116">
        <f t="shared" ref="H57:H74" si="63">XDN64*$XDD$127</f>
        <v>0</v>
      </c>
      <c r="I57" s="117">
        <f t="shared" ref="I57:I74" si="64">XDP64*$XDE$127</f>
        <v>0</v>
      </c>
      <c r="J57" s="117">
        <f t="shared" ref="J57:J74" si="65">XDP64*$XDF$127</f>
        <v>0</v>
      </c>
      <c r="K57" s="117">
        <f t="shared" ref="K57:K74" si="66">XDP64*$XDG$127</f>
        <v>0</v>
      </c>
      <c r="L57" s="118">
        <f t="shared" ref="L57:L74" si="67">XDR64*$XDH$127</f>
        <v>0</v>
      </c>
      <c r="M57" s="118">
        <f t="shared" ref="M57:M74" si="68">XDR64*$XDI$127</f>
        <v>0</v>
      </c>
      <c r="N57" s="118">
        <f>XDR64*$XDJ$127</f>
        <v>0</v>
      </c>
      <c r="XCX57" s="108" t="s">
        <v>127</v>
      </c>
      <c r="XCY57" s="145">
        <v>13000000</v>
      </c>
      <c r="XCZ57" s="146">
        <v>0.02</v>
      </c>
      <c r="XDA57" s="147">
        <v>44043</v>
      </c>
      <c r="XDB57" s="147">
        <v>44408</v>
      </c>
      <c r="XDC57" s="147">
        <v>44477</v>
      </c>
      <c r="XDD57" s="145">
        <f t="shared" si="42"/>
        <v>434</v>
      </c>
      <c r="XDE57" s="145">
        <f>XDC57-XDB57</f>
        <v>69</v>
      </c>
      <c r="XDF57" s="145">
        <f t="shared" si="43"/>
        <v>1.189041095890411</v>
      </c>
      <c r="XDG57" s="145">
        <f t="shared" si="43"/>
        <v>0.18904109589041096</v>
      </c>
      <c r="XDH57" s="148">
        <f t="shared" si="54"/>
        <v>1780590.0262122676</v>
      </c>
      <c r="XDI57" s="148">
        <f t="shared" si="55"/>
        <v>48756.838678702712</v>
      </c>
      <c r="XDJ57" s="149"/>
      <c r="XDK57" s="149">
        <v>14829346.86489097</v>
      </c>
      <c r="XDL57" s="149">
        <f t="shared" si="57"/>
        <v>14829346.86489097</v>
      </c>
      <c r="XDM57" s="149"/>
      <c r="XDN57" s="150">
        <f t="shared" si="58"/>
        <v>0</v>
      </c>
      <c r="XDO57" s="151">
        <f t="shared" si="44"/>
        <v>0</v>
      </c>
      <c r="XDP57" s="152">
        <f t="shared" si="59"/>
        <v>0</v>
      </c>
      <c r="XDQ57" s="153">
        <f t="shared" si="45"/>
        <v>0</v>
      </c>
      <c r="XDR57" s="154">
        <f t="shared" si="60"/>
        <v>0</v>
      </c>
    </row>
    <row r="58" spans="2:14 16326:16346" x14ac:dyDescent="0.25">
      <c r="B58" s="108" t="s">
        <v>14</v>
      </c>
      <c r="C58" s="108" t="s">
        <v>131</v>
      </c>
      <c r="D58" s="111">
        <v>0.11899999999999999</v>
      </c>
      <c r="E58" s="119"/>
      <c r="F58" s="116">
        <f t="shared" si="61"/>
        <v>0</v>
      </c>
      <c r="G58" s="116">
        <f t="shared" si="62"/>
        <v>0</v>
      </c>
      <c r="H58" s="116">
        <f t="shared" si="63"/>
        <v>0</v>
      </c>
      <c r="I58" s="117">
        <f t="shared" si="64"/>
        <v>0</v>
      </c>
      <c r="J58" s="117">
        <f t="shared" si="65"/>
        <v>0</v>
      </c>
      <c r="K58" s="117">
        <f t="shared" si="66"/>
        <v>0</v>
      </c>
      <c r="L58" s="118">
        <f t="shared" si="67"/>
        <v>0</v>
      </c>
      <c r="M58" s="118">
        <f t="shared" si="68"/>
        <v>0</v>
      </c>
      <c r="N58" s="118">
        <f>XDR65*$XDJ$127</f>
        <v>0</v>
      </c>
      <c r="XCX58" s="108" t="s">
        <v>127</v>
      </c>
      <c r="XCY58" s="145">
        <v>200000000</v>
      </c>
      <c r="XCZ58" s="146">
        <v>0.02</v>
      </c>
      <c r="XDA58" s="147">
        <v>44109</v>
      </c>
      <c r="XDB58" s="147">
        <v>44474</v>
      </c>
      <c r="XDC58" s="147">
        <v>44477</v>
      </c>
      <c r="XDD58" s="145">
        <f t="shared" si="42"/>
        <v>368</v>
      </c>
      <c r="XDE58" s="145">
        <f>XDC58-XDB58</f>
        <v>3</v>
      </c>
      <c r="XDF58" s="145">
        <f t="shared" si="43"/>
        <v>1.0082191780821919</v>
      </c>
      <c r="XDG58" s="145">
        <f t="shared" si="43"/>
        <v>8.21917808219178E-3</v>
      </c>
      <c r="XDH58" s="148">
        <f t="shared" si="54"/>
        <v>22896871.16931197</v>
      </c>
      <c r="XDI58" s="148">
        <f t="shared" si="55"/>
        <v>32554.913316965103</v>
      </c>
      <c r="XDJ58" s="149"/>
      <c r="XDK58" s="149">
        <v>222929426.08262894</v>
      </c>
      <c r="XDL58" s="149">
        <f t="shared" si="57"/>
        <v>222929426.08262894</v>
      </c>
      <c r="XDM58" s="149"/>
      <c r="XDN58" s="150">
        <f t="shared" si="58"/>
        <v>0</v>
      </c>
      <c r="XDO58" s="151">
        <f t="shared" si="44"/>
        <v>0</v>
      </c>
      <c r="XDP58" s="152">
        <f t="shared" si="59"/>
        <v>0</v>
      </c>
      <c r="XDQ58" s="153">
        <f t="shared" si="45"/>
        <v>0</v>
      </c>
      <c r="XDR58" s="154">
        <f t="shared" si="60"/>
        <v>0</v>
      </c>
    </row>
    <row r="59" spans="2:14 16326:16346" x14ac:dyDescent="0.25">
      <c r="B59" s="108" t="s">
        <v>15</v>
      </c>
      <c r="C59" s="108" t="s">
        <v>131</v>
      </c>
      <c r="D59" s="111">
        <v>0.11899999999999999</v>
      </c>
      <c r="E59" s="119"/>
      <c r="F59" s="116">
        <f t="shared" si="61"/>
        <v>0</v>
      </c>
      <c r="G59" s="116">
        <f t="shared" si="62"/>
        <v>0</v>
      </c>
      <c r="H59" s="116">
        <f t="shared" si="63"/>
        <v>0</v>
      </c>
      <c r="I59" s="117">
        <f t="shared" si="64"/>
        <v>0</v>
      </c>
      <c r="J59" s="117">
        <f t="shared" si="65"/>
        <v>0</v>
      </c>
      <c r="K59" s="117">
        <f t="shared" si="66"/>
        <v>0</v>
      </c>
      <c r="L59" s="118">
        <f t="shared" si="67"/>
        <v>0</v>
      </c>
      <c r="M59" s="118">
        <f t="shared" si="68"/>
        <v>0</v>
      </c>
      <c r="N59" s="118">
        <f>XDR66*$XDJ$127</f>
        <v>0</v>
      </c>
      <c r="XCX59" s="108" t="s">
        <v>127</v>
      </c>
      <c r="XCY59" s="145">
        <v>7000000</v>
      </c>
      <c r="XCZ59" s="146">
        <v>0.02</v>
      </c>
      <c r="XDA59" s="147">
        <v>43854</v>
      </c>
      <c r="XDB59" s="147">
        <v>44220</v>
      </c>
      <c r="XDC59" s="147">
        <v>44477</v>
      </c>
      <c r="XDD59" s="145">
        <f t="shared" si="42"/>
        <v>623</v>
      </c>
      <c r="XDE59" s="145">
        <f>XDC59-XDB59</f>
        <v>257</v>
      </c>
      <c r="XDF59" s="145">
        <f t="shared" si="43"/>
        <v>1.7068493150684931</v>
      </c>
      <c r="XDG59" s="145">
        <f t="shared" si="43"/>
        <v>0.70410958904109588</v>
      </c>
      <c r="XDH59" s="148">
        <f t="shared" si="54"/>
        <v>1429253.501825925</v>
      </c>
      <c r="XDI59" s="148">
        <f t="shared" si="55"/>
        <v>98286.158787988126</v>
      </c>
      <c r="XDJ59" s="149"/>
      <c r="XDK59" s="149">
        <v>8527539.6606139131</v>
      </c>
      <c r="XDL59" s="149">
        <f t="shared" si="57"/>
        <v>8527539.6606139131</v>
      </c>
      <c r="XDM59" s="149"/>
      <c r="XDN59" s="150">
        <f t="shared" si="58"/>
        <v>0</v>
      </c>
      <c r="XDO59" s="151">
        <f t="shared" si="44"/>
        <v>0</v>
      </c>
      <c r="XDP59" s="152">
        <f t="shared" si="59"/>
        <v>0</v>
      </c>
      <c r="XDQ59" s="153">
        <f t="shared" si="45"/>
        <v>0</v>
      </c>
      <c r="XDR59" s="154">
        <f t="shared" si="60"/>
        <v>0</v>
      </c>
    </row>
    <row r="60" spans="2:14 16326:16346" x14ac:dyDescent="0.25">
      <c r="B60" s="108" t="s">
        <v>103</v>
      </c>
      <c r="C60" s="108" t="s">
        <v>131</v>
      </c>
      <c r="D60" s="111">
        <v>0.114</v>
      </c>
      <c r="E60" s="119"/>
      <c r="F60" s="116">
        <f t="shared" si="61"/>
        <v>0</v>
      </c>
      <c r="G60" s="116">
        <f t="shared" si="62"/>
        <v>0</v>
      </c>
      <c r="H60" s="116">
        <f t="shared" si="63"/>
        <v>0</v>
      </c>
      <c r="I60" s="117">
        <f t="shared" si="64"/>
        <v>0</v>
      </c>
      <c r="J60" s="117">
        <f t="shared" si="65"/>
        <v>0</v>
      </c>
      <c r="K60" s="117">
        <f t="shared" si="66"/>
        <v>0</v>
      </c>
      <c r="L60" s="118">
        <f t="shared" si="67"/>
        <v>0</v>
      </c>
      <c r="M60" s="118">
        <f t="shared" si="68"/>
        <v>0</v>
      </c>
      <c r="N60" s="118">
        <f>XDR67*$XDJ$127</f>
        <v>0</v>
      </c>
      <c r="XCX60" s="108" t="s">
        <v>127</v>
      </c>
      <c r="XCY60" s="145">
        <v>4000000</v>
      </c>
      <c r="XCZ60" s="146">
        <v>0.02</v>
      </c>
      <c r="XDA60" s="147">
        <v>43854</v>
      </c>
      <c r="XDB60" s="147">
        <v>44220</v>
      </c>
      <c r="XDC60" s="147">
        <v>44477</v>
      </c>
      <c r="XDD60" s="145">
        <f t="shared" si="42"/>
        <v>623</v>
      </c>
      <c r="XDE60" s="145">
        <f>XDC60-XDB60</f>
        <v>257</v>
      </c>
      <c r="XDF60" s="145">
        <f t="shared" si="43"/>
        <v>1.7068493150684931</v>
      </c>
      <c r="XDG60" s="145">
        <f t="shared" si="43"/>
        <v>0.70410958904109588</v>
      </c>
      <c r="XDH60" s="148">
        <f t="shared" si="54"/>
        <v>816716.28675767127</v>
      </c>
      <c r="XDI60" s="148">
        <f t="shared" si="55"/>
        <v>56163.51930742152</v>
      </c>
      <c r="XDJ60" s="149"/>
      <c r="XDK60" s="149">
        <v>4872879.8060650928</v>
      </c>
      <c r="XDL60" s="149">
        <f t="shared" si="57"/>
        <v>4872879.8060650928</v>
      </c>
      <c r="XDM60" s="149"/>
      <c r="XDN60" s="150">
        <f t="shared" si="58"/>
        <v>0</v>
      </c>
      <c r="XDO60" s="151">
        <f t="shared" si="44"/>
        <v>0</v>
      </c>
      <c r="XDP60" s="152">
        <f t="shared" si="59"/>
        <v>0</v>
      </c>
      <c r="XDQ60" s="153">
        <f t="shared" si="45"/>
        <v>0</v>
      </c>
      <c r="XDR60" s="154">
        <f t="shared" si="60"/>
        <v>0</v>
      </c>
    </row>
    <row r="61" spans="2:14 16326:16346" x14ac:dyDescent="0.25">
      <c r="B61" s="108" t="s">
        <v>32</v>
      </c>
      <c r="C61" s="108" t="s">
        <v>131</v>
      </c>
      <c r="D61" s="111">
        <v>0.115</v>
      </c>
      <c r="E61" s="119"/>
      <c r="F61" s="116">
        <f t="shared" si="61"/>
        <v>0</v>
      </c>
      <c r="G61" s="116">
        <f t="shared" si="62"/>
        <v>0</v>
      </c>
      <c r="H61" s="116">
        <f t="shared" si="63"/>
        <v>0</v>
      </c>
      <c r="I61" s="117">
        <f t="shared" si="64"/>
        <v>0</v>
      </c>
      <c r="J61" s="117">
        <f t="shared" si="65"/>
        <v>0</v>
      </c>
      <c r="K61" s="117">
        <f t="shared" si="66"/>
        <v>0</v>
      </c>
      <c r="L61" s="118">
        <f t="shared" si="67"/>
        <v>0</v>
      </c>
      <c r="M61" s="118">
        <f t="shared" si="68"/>
        <v>0</v>
      </c>
      <c r="N61" s="118">
        <f>XDR68*$XDJ$127</f>
        <v>0</v>
      </c>
      <c r="XCX61" s="108" t="s">
        <v>127</v>
      </c>
      <c r="XCY61" s="145">
        <v>45000000</v>
      </c>
      <c r="XCZ61" s="146">
        <v>0.02</v>
      </c>
      <c r="XDA61" s="147">
        <v>44165</v>
      </c>
      <c r="XDB61" s="147">
        <v>44529</v>
      </c>
      <c r="XDC61" s="147">
        <v>44477</v>
      </c>
      <c r="XDD61" s="145">
        <f t="shared" si="42"/>
        <v>312</v>
      </c>
      <c r="XDE61" s="145">
        <v>0</v>
      </c>
      <c r="XDF61" s="145">
        <f t="shared" si="43"/>
        <v>0.85479452054794525</v>
      </c>
      <c r="XDG61" s="145">
        <f t="shared" si="43"/>
        <v>0</v>
      </c>
      <c r="XDH61" s="148">
        <f t="shared" si="54"/>
        <v>4236666.377451703</v>
      </c>
      <c r="XDI61" s="148">
        <f t="shared" si="55"/>
        <v>0</v>
      </c>
      <c r="XDJ61" s="149"/>
      <c r="XDK61" s="149">
        <v>49236666.377451703</v>
      </c>
      <c r="XDL61" s="149">
        <f t="shared" si="57"/>
        <v>49236666.377451703</v>
      </c>
      <c r="XDM61" s="149"/>
      <c r="XDN61" s="150">
        <f t="shared" si="58"/>
        <v>0</v>
      </c>
      <c r="XDO61" s="151">
        <f t="shared" si="44"/>
        <v>0</v>
      </c>
      <c r="XDP61" s="152">
        <f t="shared" si="59"/>
        <v>0</v>
      </c>
      <c r="XDQ61" s="153">
        <f t="shared" si="45"/>
        <v>0</v>
      </c>
      <c r="XDR61" s="154">
        <f t="shared" si="60"/>
        <v>0</v>
      </c>
    </row>
    <row r="62" spans="2:14 16326:16346" x14ac:dyDescent="0.25">
      <c r="B62" s="108" t="s">
        <v>33</v>
      </c>
      <c r="C62" s="108" t="s">
        <v>131</v>
      </c>
      <c r="D62" s="111">
        <v>0.115</v>
      </c>
      <c r="E62" s="119"/>
      <c r="F62" s="116">
        <f t="shared" si="61"/>
        <v>0</v>
      </c>
      <c r="G62" s="116">
        <f t="shared" si="62"/>
        <v>0</v>
      </c>
      <c r="H62" s="116">
        <f t="shared" si="63"/>
        <v>0</v>
      </c>
      <c r="I62" s="117">
        <f t="shared" si="64"/>
        <v>0</v>
      </c>
      <c r="J62" s="117">
        <f t="shared" si="65"/>
        <v>0</v>
      </c>
      <c r="K62" s="117">
        <f t="shared" si="66"/>
        <v>0</v>
      </c>
      <c r="L62" s="118">
        <f t="shared" si="67"/>
        <v>0</v>
      </c>
      <c r="M62" s="118">
        <f t="shared" si="68"/>
        <v>0</v>
      </c>
      <c r="N62" s="118">
        <f>XDR69*$XDJ$127</f>
        <v>0</v>
      </c>
      <c r="XCX62" s="108" t="s">
        <v>127</v>
      </c>
      <c r="XCY62" s="145">
        <v>100000000</v>
      </c>
      <c r="XCZ62" s="146">
        <v>0.02</v>
      </c>
      <c r="XDA62" s="147">
        <v>43992</v>
      </c>
      <c r="XDB62" s="147">
        <v>44357</v>
      </c>
      <c r="XDC62" s="147">
        <v>44477</v>
      </c>
      <c r="XDD62" s="145">
        <f t="shared" si="42"/>
        <v>485</v>
      </c>
      <c r="XDE62" s="145">
        <f>XDC62-XDB62</f>
        <v>120</v>
      </c>
      <c r="XDF62" s="145">
        <f t="shared" si="43"/>
        <v>1.3287671232876712</v>
      </c>
      <c r="XDG62" s="145">
        <f t="shared" si="43"/>
        <v>0.32876712328767121</v>
      </c>
      <c r="XDH62" s="148">
        <f t="shared" si="54"/>
        <v>15424898.189552978</v>
      </c>
      <c r="XDI62" s="148">
        <f t="shared" si="55"/>
        <v>653169.18745556474</v>
      </c>
      <c r="XDJ62" s="149"/>
      <c r="XDK62" s="149">
        <v>116078067.37700854</v>
      </c>
      <c r="XDL62" s="149">
        <f t="shared" si="57"/>
        <v>116078067.37700854</v>
      </c>
      <c r="XDM62" s="149"/>
      <c r="XDN62" s="150">
        <f t="shared" si="58"/>
        <v>0</v>
      </c>
      <c r="XDO62" s="151">
        <f t="shared" si="44"/>
        <v>0</v>
      </c>
      <c r="XDP62" s="152">
        <f t="shared" si="59"/>
        <v>0</v>
      </c>
      <c r="XDQ62" s="153">
        <f t="shared" si="45"/>
        <v>0</v>
      </c>
      <c r="XDR62" s="154">
        <f t="shared" si="60"/>
        <v>0</v>
      </c>
    </row>
    <row r="63" spans="2:14 16326:16346" x14ac:dyDescent="0.25">
      <c r="B63" s="108" t="s">
        <v>9</v>
      </c>
      <c r="C63" s="108" t="s">
        <v>131</v>
      </c>
      <c r="D63" s="111">
        <v>0.11700000000000001</v>
      </c>
      <c r="E63" s="119"/>
      <c r="F63" s="116">
        <f t="shared" si="61"/>
        <v>0</v>
      </c>
      <c r="G63" s="116">
        <f t="shared" si="62"/>
        <v>0</v>
      </c>
      <c r="H63" s="116">
        <f t="shared" si="63"/>
        <v>0</v>
      </c>
      <c r="I63" s="117">
        <f t="shared" si="64"/>
        <v>0</v>
      </c>
      <c r="J63" s="117">
        <f t="shared" si="65"/>
        <v>0</v>
      </c>
      <c r="K63" s="117">
        <f t="shared" si="66"/>
        <v>0</v>
      </c>
      <c r="L63" s="118">
        <f t="shared" si="67"/>
        <v>0</v>
      </c>
      <c r="M63" s="118">
        <f t="shared" si="68"/>
        <v>0</v>
      </c>
      <c r="N63" s="118">
        <f>XDR70*$XDJ$127</f>
        <v>0</v>
      </c>
      <c r="XCX63" s="108" t="s">
        <v>127</v>
      </c>
      <c r="XCY63" s="145">
        <v>190000000</v>
      </c>
      <c r="XCZ63" s="146">
        <v>0.02</v>
      </c>
      <c r="XDA63" s="147">
        <v>44174</v>
      </c>
      <c r="XDB63" s="147">
        <v>44539</v>
      </c>
      <c r="XDC63" s="147">
        <v>44477</v>
      </c>
      <c r="XDD63" s="145">
        <f t="shared" si="42"/>
        <v>303</v>
      </c>
      <c r="XDE63" s="145">
        <v>0</v>
      </c>
      <c r="XDF63" s="145">
        <f t="shared" si="43"/>
        <v>0.83013698630136989</v>
      </c>
      <c r="XDG63" s="145">
        <f t="shared" si="43"/>
        <v>0</v>
      </c>
      <c r="XDH63" s="148">
        <f t="shared" si="54"/>
        <v>15721194.401891202</v>
      </c>
      <c r="XDI63" s="148">
        <f t="shared" si="55"/>
        <v>0</v>
      </c>
      <c r="XDJ63" s="149"/>
      <c r="XDK63" s="149">
        <v>205721194.4018912</v>
      </c>
      <c r="XDL63" s="149">
        <f t="shared" si="57"/>
        <v>205721194.4018912</v>
      </c>
      <c r="XDM63" s="149"/>
      <c r="XDN63" s="150">
        <f t="shared" si="58"/>
        <v>0</v>
      </c>
      <c r="XDO63" s="151">
        <f t="shared" si="44"/>
        <v>0</v>
      </c>
      <c r="XDP63" s="152">
        <f t="shared" si="59"/>
        <v>0</v>
      </c>
      <c r="XDQ63" s="153">
        <f t="shared" si="45"/>
        <v>0</v>
      </c>
      <c r="XDR63" s="154">
        <f t="shared" si="60"/>
        <v>0</v>
      </c>
    </row>
    <row r="64" spans="2:14 16326:16346" x14ac:dyDescent="0.25">
      <c r="B64" s="108" t="s">
        <v>10</v>
      </c>
      <c r="C64" s="108" t="s">
        <v>131</v>
      </c>
      <c r="D64" s="111">
        <v>0.11700000000000001</v>
      </c>
      <c r="E64" s="119"/>
      <c r="F64" s="116">
        <f t="shared" si="61"/>
        <v>0</v>
      </c>
      <c r="G64" s="116">
        <f t="shared" si="62"/>
        <v>0</v>
      </c>
      <c r="H64" s="116">
        <f t="shared" si="63"/>
        <v>0</v>
      </c>
      <c r="I64" s="117">
        <f t="shared" si="64"/>
        <v>0</v>
      </c>
      <c r="J64" s="117">
        <f t="shared" si="65"/>
        <v>0</v>
      </c>
      <c r="K64" s="117">
        <f t="shared" si="66"/>
        <v>0</v>
      </c>
      <c r="L64" s="118">
        <f t="shared" si="67"/>
        <v>0</v>
      </c>
      <c r="M64" s="118">
        <f t="shared" si="68"/>
        <v>0</v>
      </c>
      <c r="N64" s="118">
        <f>XDR71*$XDJ$127</f>
        <v>0</v>
      </c>
      <c r="XCX64" s="108" t="s">
        <v>127</v>
      </c>
      <c r="XCY64" s="145">
        <v>690500000</v>
      </c>
      <c r="XCZ64" s="146">
        <v>0.02</v>
      </c>
      <c r="XDA64" s="147">
        <v>44188</v>
      </c>
      <c r="XDB64" s="147">
        <v>44553</v>
      </c>
      <c r="XDC64" s="147">
        <v>44477</v>
      </c>
      <c r="XDD64" s="145">
        <f t="shared" si="42"/>
        <v>289</v>
      </c>
      <c r="XDE64" s="145">
        <v>0</v>
      </c>
      <c r="XDF64" s="145">
        <f t="shared" si="43"/>
        <v>0.79178082191780819</v>
      </c>
      <c r="XDG64" s="145">
        <f t="shared" si="43"/>
        <v>0</v>
      </c>
      <c r="XDH64" s="148">
        <f t="shared" si="54"/>
        <v>64290471.466735363</v>
      </c>
      <c r="XDI64" s="148">
        <f t="shared" si="55"/>
        <v>0</v>
      </c>
      <c r="XDJ64" s="149"/>
      <c r="XDK64" s="149">
        <v>754790471.46673536</v>
      </c>
      <c r="XDL64" s="149">
        <f t="shared" si="57"/>
        <v>754790471.46673536</v>
      </c>
      <c r="XDM64" s="149"/>
      <c r="XDN64" s="150">
        <f t="shared" ref="XDN64:XDN81" si="69">($E57/$XCY64)*($XCY64+$XDH64+$XDI64)*$XDN$12</f>
        <v>0</v>
      </c>
      <c r="XDO64" s="151">
        <f t="shared" si="44"/>
        <v>0</v>
      </c>
      <c r="XDP64" s="152">
        <f t="shared" ref="XDP64:XDP81" si="70">($E57/$XCY64)*($XCY64+$XDH64+$XDI64)*$XDP$12</f>
        <v>0</v>
      </c>
      <c r="XDQ64" s="153">
        <f t="shared" si="45"/>
        <v>0</v>
      </c>
      <c r="XDR64" s="154">
        <f t="shared" ref="XDR64:XDR81" si="71">($E57/$XCY64)*($XCY64+$XDH64+$XDI64)*$XDR$12</f>
        <v>0</v>
      </c>
    </row>
    <row r="65" spans="2:14 16326:16346" x14ac:dyDescent="0.25">
      <c r="B65" s="108" t="s">
        <v>11</v>
      </c>
      <c r="C65" s="108" t="s">
        <v>131</v>
      </c>
      <c r="D65" s="111">
        <v>0.11700000000000001</v>
      </c>
      <c r="E65" s="119"/>
      <c r="F65" s="116">
        <f t="shared" si="61"/>
        <v>0</v>
      </c>
      <c r="G65" s="116">
        <f t="shared" si="62"/>
        <v>0</v>
      </c>
      <c r="H65" s="116">
        <f t="shared" si="63"/>
        <v>0</v>
      </c>
      <c r="I65" s="117">
        <f t="shared" si="64"/>
        <v>0</v>
      </c>
      <c r="J65" s="117">
        <f t="shared" si="65"/>
        <v>0</v>
      </c>
      <c r="K65" s="117">
        <f t="shared" si="66"/>
        <v>0</v>
      </c>
      <c r="L65" s="118">
        <f t="shared" si="67"/>
        <v>0</v>
      </c>
      <c r="M65" s="118">
        <f t="shared" si="68"/>
        <v>0</v>
      </c>
      <c r="N65" s="118">
        <f>XDR72*$XDJ$127</f>
        <v>0</v>
      </c>
      <c r="XCX65" s="108" t="s">
        <v>127</v>
      </c>
      <c r="XCY65" s="145">
        <v>660000000</v>
      </c>
      <c r="XCZ65" s="146">
        <v>0.02</v>
      </c>
      <c r="XDA65" s="147">
        <v>43841</v>
      </c>
      <c r="XDB65" s="147">
        <v>44207</v>
      </c>
      <c r="XDC65" s="147">
        <v>44477</v>
      </c>
      <c r="XDD65" s="145">
        <f t="shared" si="42"/>
        <v>636</v>
      </c>
      <c r="XDE65" s="145">
        <f t="shared" ref="XDE65:XDE70" si="72">XDC65-XDB65</f>
        <v>270</v>
      </c>
      <c r="XDF65" s="145">
        <f t="shared" si="43"/>
        <v>1.7424657534246575</v>
      </c>
      <c r="XDG65" s="145">
        <f t="shared" si="43"/>
        <v>0.73972602739726023</v>
      </c>
      <c r="XDH65" s="148">
        <f t="shared" si="54"/>
        <v>142839420.99836981</v>
      </c>
      <c r="XDI65" s="148">
        <f t="shared" si="55"/>
        <v>9739180.5558193922</v>
      </c>
      <c r="XDJ65" s="149"/>
      <c r="XDK65" s="149">
        <v>812578601.55418921</v>
      </c>
      <c r="XDL65" s="149">
        <f t="shared" si="57"/>
        <v>812578601.55418921</v>
      </c>
      <c r="XDM65" s="149"/>
      <c r="XDN65" s="150">
        <f t="shared" si="69"/>
        <v>0</v>
      </c>
      <c r="XDO65" s="151">
        <f t="shared" si="44"/>
        <v>0</v>
      </c>
      <c r="XDP65" s="152">
        <f t="shared" si="70"/>
        <v>0</v>
      </c>
      <c r="XDQ65" s="153">
        <f t="shared" si="45"/>
        <v>0</v>
      </c>
      <c r="XDR65" s="154">
        <f t="shared" si="71"/>
        <v>0</v>
      </c>
    </row>
    <row r="66" spans="2:14 16326:16346" x14ac:dyDescent="0.25">
      <c r="B66" s="108" t="s">
        <v>77</v>
      </c>
      <c r="C66" s="108" t="s">
        <v>131</v>
      </c>
      <c r="D66" s="111">
        <v>0.11700000000000001</v>
      </c>
      <c r="E66" s="119"/>
      <c r="F66" s="116">
        <f t="shared" si="61"/>
        <v>0</v>
      </c>
      <c r="G66" s="116">
        <f t="shared" si="62"/>
        <v>0</v>
      </c>
      <c r="H66" s="116">
        <f t="shared" si="63"/>
        <v>0</v>
      </c>
      <c r="I66" s="117">
        <f t="shared" si="64"/>
        <v>0</v>
      </c>
      <c r="J66" s="117">
        <f t="shared" si="65"/>
        <v>0</v>
      </c>
      <c r="K66" s="117">
        <f t="shared" si="66"/>
        <v>0</v>
      </c>
      <c r="L66" s="118">
        <f t="shared" si="67"/>
        <v>0</v>
      </c>
      <c r="M66" s="118">
        <f t="shared" si="68"/>
        <v>0</v>
      </c>
      <c r="N66" s="118">
        <f>XDR73*$XDJ$127</f>
        <v>0</v>
      </c>
      <c r="XCX66" s="108" t="s">
        <v>127</v>
      </c>
      <c r="XCY66" s="145">
        <v>841000000</v>
      </c>
      <c r="XCZ66" s="146">
        <v>0.02</v>
      </c>
      <c r="XDA66" s="147">
        <v>43842</v>
      </c>
      <c r="XDB66" s="147">
        <v>44208</v>
      </c>
      <c r="XDC66" s="147">
        <v>44477</v>
      </c>
      <c r="XDD66" s="145">
        <f t="shared" si="42"/>
        <v>635</v>
      </c>
      <c r="XDE66" s="145">
        <f t="shared" si="72"/>
        <v>269</v>
      </c>
      <c r="XDF66" s="145">
        <f t="shared" si="43"/>
        <v>1.7397260273972603</v>
      </c>
      <c r="XDG66" s="145">
        <f t="shared" si="43"/>
        <v>0.73698630136986298</v>
      </c>
      <c r="XDH66" s="148">
        <f t="shared" si="54"/>
        <v>181696967.66585863</v>
      </c>
      <c r="XDI66" s="148">
        <f t="shared" si="55"/>
        <v>12363777.580604315</v>
      </c>
      <c r="XDJ66" s="149"/>
      <c r="XDK66" s="149">
        <v>1035060745.2464629</v>
      </c>
      <c r="XDL66" s="149">
        <f t="shared" si="57"/>
        <v>1035060745.2464629</v>
      </c>
      <c r="XDM66" s="149"/>
      <c r="XDN66" s="150">
        <f t="shared" si="69"/>
        <v>0</v>
      </c>
      <c r="XDO66" s="151">
        <f t="shared" si="44"/>
        <v>0</v>
      </c>
      <c r="XDP66" s="152">
        <f t="shared" si="70"/>
        <v>0</v>
      </c>
      <c r="XDQ66" s="153">
        <f t="shared" si="45"/>
        <v>0</v>
      </c>
      <c r="XDR66" s="154">
        <f t="shared" si="71"/>
        <v>0</v>
      </c>
    </row>
    <row r="67" spans="2:14 16326:16346" x14ac:dyDescent="0.25">
      <c r="B67" s="108" t="s">
        <v>78</v>
      </c>
      <c r="C67" s="108" t="s">
        <v>131</v>
      </c>
      <c r="D67" s="111">
        <v>0.11849999999999999</v>
      </c>
      <c r="E67" s="119"/>
      <c r="F67" s="116">
        <f t="shared" si="61"/>
        <v>0</v>
      </c>
      <c r="G67" s="116">
        <f t="shared" si="62"/>
        <v>0</v>
      </c>
      <c r="H67" s="116">
        <f t="shared" si="63"/>
        <v>0</v>
      </c>
      <c r="I67" s="117">
        <f t="shared" si="64"/>
        <v>0</v>
      </c>
      <c r="J67" s="117">
        <f t="shared" si="65"/>
        <v>0</v>
      </c>
      <c r="K67" s="117">
        <f t="shared" si="66"/>
        <v>0</v>
      </c>
      <c r="L67" s="118">
        <f t="shared" si="67"/>
        <v>0</v>
      </c>
      <c r="M67" s="118">
        <f t="shared" si="68"/>
        <v>0</v>
      </c>
      <c r="N67" s="118">
        <f>XDR74*$XDJ$127</f>
        <v>0</v>
      </c>
      <c r="XCX67" s="108" t="s">
        <v>127</v>
      </c>
      <c r="XCY67" s="145">
        <v>1000000000</v>
      </c>
      <c r="XCZ67" s="146">
        <v>0.02</v>
      </c>
      <c r="XDA67" s="147">
        <v>43920</v>
      </c>
      <c r="XDB67" s="147">
        <v>44285</v>
      </c>
      <c r="XDC67" s="147">
        <v>44477</v>
      </c>
      <c r="XDD67" s="145">
        <f t="shared" si="42"/>
        <v>557</v>
      </c>
      <c r="XDE67" s="145">
        <f t="shared" si="72"/>
        <v>192</v>
      </c>
      <c r="XDF67" s="145">
        <f t="shared" si="43"/>
        <v>1.526027397260274</v>
      </c>
      <c r="XDG67" s="145">
        <f t="shared" si="43"/>
        <v>0.52602739726027392</v>
      </c>
      <c r="XDH67" s="148">
        <f t="shared" si="54"/>
        <v>179093066.99042106</v>
      </c>
      <c r="XDI67" s="148">
        <f t="shared" si="55"/>
        <v>10471167.4449898</v>
      </c>
      <c r="XDJ67" s="149"/>
      <c r="XDK67" s="149">
        <v>1189564234.435411</v>
      </c>
      <c r="XDL67" s="149">
        <f t="shared" si="57"/>
        <v>1189564234.435411</v>
      </c>
      <c r="XDM67" s="149"/>
      <c r="XDN67" s="150">
        <f t="shared" si="69"/>
        <v>0</v>
      </c>
      <c r="XDO67" s="151">
        <f t="shared" si="44"/>
        <v>0</v>
      </c>
      <c r="XDP67" s="152">
        <f t="shared" si="70"/>
        <v>0</v>
      </c>
      <c r="XDQ67" s="153">
        <f t="shared" si="45"/>
        <v>0</v>
      </c>
      <c r="XDR67" s="154">
        <f t="shared" si="71"/>
        <v>0</v>
      </c>
    </row>
    <row r="68" spans="2:14 16326:16346" x14ac:dyDescent="0.25">
      <c r="B68" s="108" t="s">
        <v>79</v>
      </c>
      <c r="C68" s="108" t="s">
        <v>131</v>
      </c>
      <c r="D68" s="111">
        <v>0.11799999999999999</v>
      </c>
      <c r="E68" s="119"/>
      <c r="F68" s="116">
        <f t="shared" si="61"/>
        <v>0</v>
      </c>
      <c r="G68" s="116">
        <f t="shared" si="62"/>
        <v>0</v>
      </c>
      <c r="H68" s="116">
        <f t="shared" si="63"/>
        <v>0</v>
      </c>
      <c r="I68" s="117">
        <f t="shared" si="64"/>
        <v>0</v>
      </c>
      <c r="J68" s="117">
        <f t="shared" si="65"/>
        <v>0</v>
      </c>
      <c r="K68" s="117">
        <f t="shared" si="66"/>
        <v>0</v>
      </c>
      <c r="L68" s="118">
        <f t="shared" si="67"/>
        <v>0</v>
      </c>
      <c r="M68" s="118">
        <f t="shared" si="68"/>
        <v>0</v>
      </c>
      <c r="N68" s="118">
        <f>XDR75*$XDJ$127</f>
        <v>0</v>
      </c>
      <c r="XCX68" s="108" t="s">
        <v>127</v>
      </c>
      <c r="XCY68" s="145">
        <v>113000000</v>
      </c>
      <c r="XCZ68" s="146">
        <v>0.02</v>
      </c>
      <c r="XDA68" s="147">
        <v>43983</v>
      </c>
      <c r="XDB68" s="147">
        <v>44348</v>
      </c>
      <c r="XDC68" s="147">
        <v>44477</v>
      </c>
      <c r="XDD68" s="145">
        <f t="shared" si="42"/>
        <v>494</v>
      </c>
      <c r="XDE68" s="145">
        <f t="shared" si="72"/>
        <v>129</v>
      </c>
      <c r="XDF68" s="145">
        <f t="shared" si="43"/>
        <v>1.3534246575342466</v>
      </c>
      <c r="XDG68" s="145">
        <f t="shared" si="43"/>
        <v>0.35342465753424657</v>
      </c>
      <c r="XDH68" s="148">
        <f t="shared" si="54"/>
        <v>17936707.082232773</v>
      </c>
      <c r="XDI68" s="148">
        <f t="shared" si="55"/>
        <v>793631.22358332574</v>
      </c>
      <c r="XDJ68" s="149"/>
      <c r="XDK68" s="149">
        <v>131730338.3058161</v>
      </c>
      <c r="XDL68" s="149">
        <f t="shared" si="57"/>
        <v>131730338.3058161</v>
      </c>
      <c r="XDM68" s="149"/>
      <c r="XDN68" s="150">
        <f t="shared" si="69"/>
        <v>0</v>
      </c>
      <c r="XDO68" s="151">
        <f t="shared" si="44"/>
        <v>0</v>
      </c>
      <c r="XDP68" s="152">
        <f t="shared" si="70"/>
        <v>0</v>
      </c>
      <c r="XDQ68" s="153">
        <f t="shared" si="45"/>
        <v>0</v>
      </c>
      <c r="XDR68" s="154">
        <f t="shared" si="71"/>
        <v>0</v>
      </c>
    </row>
    <row r="69" spans="2:14 16326:16346" x14ac:dyDescent="0.25">
      <c r="B69" s="108" t="s">
        <v>80</v>
      </c>
      <c r="C69" s="108" t="s">
        <v>131</v>
      </c>
      <c r="D69" s="111">
        <v>0.11799999999999999</v>
      </c>
      <c r="E69" s="119"/>
      <c r="F69" s="116">
        <f t="shared" si="61"/>
        <v>0</v>
      </c>
      <c r="G69" s="116">
        <f t="shared" si="62"/>
        <v>0</v>
      </c>
      <c r="H69" s="116">
        <f t="shared" si="63"/>
        <v>0</v>
      </c>
      <c r="I69" s="117">
        <f t="shared" si="64"/>
        <v>0</v>
      </c>
      <c r="J69" s="117">
        <f t="shared" si="65"/>
        <v>0</v>
      </c>
      <c r="K69" s="117">
        <f t="shared" si="66"/>
        <v>0</v>
      </c>
      <c r="L69" s="118">
        <f t="shared" si="67"/>
        <v>0</v>
      </c>
      <c r="M69" s="118">
        <f t="shared" si="68"/>
        <v>0</v>
      </c>
      <c r="N69" s="118">
        <f>XDR76*$XDJ$127</f>
        <v>0</v>
      </c>
      <c r="XCX69" s="108" t="s">
        <v>127</v>
      </c>
      <c r="XCY69" s="145">
        <v>120600000</v>
      </c>
      <c r="XCZ69" s="146">
        <v>0.02</v>
      </c>
      <c r="XDA69" s="147">
        <v>44043</v>
      </c>
      <c r="XDB69" s="147">
        <v>44408</v>
      </c>
      <c r="XDC69" s="147">
        <v>44477</v>
      </c>
      <c r="XDD69" s="145">
        <f t="shared" si="42"/>
        <v>434</v>
      </c>
      <c r="XDE69" s="145">
        <f t="shared" si="72"/>
        <v>69</v>
      </c>
      <c r="XDF69" s="145">
        <f t="shared" si="43"/>
        <v>1.189041095890411</v>
      </c>
      <c r="XDG69" s="145">
        <f t="shared" si="43"/>
        <v>0.18904109589041096</v>
      </c>
      <c r="XDH69" s="148">
        <f t="shared" si="54"/>
        <v>16664764.064562798</v>
      </c>
      <c r="XDI69" s="148">
        <f t="shared" si="55"/>
        <v>452313.44189627469</v>
      </c>
      <c r="XDJ69" s="149"/>
      <c r="XDK69" s="149">
        <v>137717077.50645906</v>
      </c>
      <c r="XDL69" s="149">
        <f t="shared" si="57"/>
        <v>137717077.50645906</v>
      </c>
      <c r="XDM69" s="149"/>
      <c r="XDN69" s="150">
        <f t="shared" si="69"/>
        <v>0</v>
      </c>
      <c r="XDO69" s="151">
        <f t="shared" si="44"/>
        <v>0</v>
      </c>
      <c r="XDP69" s="152">
        <f t="shared" si="70"/>
        <v>0</v>
      </c>
      <c r="XDQ69" s="153">
        <f t="shared" si="45"/>
        <v>0</v>
      </c>
      <c r="XDR69" s="154">
        <f t="shared" si="71"/>
        <v>0</v>
      </c>
    </row>
    <row r="70" spans="2:14 16326:16346" x14ac:dyDescent="0.25">
      <c r="B70" s="108" t="s">
        <v>81</v>
      </c>
      <c r="C70" s="108" t="s">
        <v>131</v>
      </c>
      <c r="D70" s="111">
        <v>0.1125</v>
      </c>
      <c r="E70" s="119"/>
      <c r="F70" s="116">
        <f t="shared" si="61"/>
        <v>0</v>
      </c>
      <c r="G70" s="116">
        <f t="shared" si="62"/>
        <v>0</v>
      </c>
      <c r="H70" s="116">
        <f t="shared" si="63"/>
        <v>0</v>
      </c>
      <c r="I70" s="117">
        <f t="shared" si="64"/>
        <v>0</v>
      </c>
      <c r="J70" s="117">
        <f t="shared" si="65"/>
        <v>0</v>
      </c>
      <c r="K70" s="117">
        <f t="shared" si="66"/>
        <v>0</v>
      </c>
      <c r="L70" s="118">
        <f t="shared" si="67"/>
        <v>0</v>
      </c>
      <c r="M70" s="118">
        <f t="shared" si="68"/>
        <v>0</v>
      </c>
      <c r="N70" s="118">
        <f>XDR77*$XDJ$127</f>
        <v>0</v>
      </c>
      <c r="XCX70" s="108" t="s">
        <v>127</v>
      </c>
      <c r="XCY70" s="145">
        <v>289000000</v>
      </c>
      <c r="XCZ70" s="146">
        <v>0.02</v>
      </c>
      <c r="XDA70" s="147">
        <v>44102</v>
      </c>
      <c r="XDB70" s="147">
        <v>44467</v>
      </c>
      <c r="XDC70" s="147">
        <v>44477</v>
      </c>
      <c r="XDD70" s="145">
        <f t="shared" si="42"/>
        <v>375</v>
      </c>
      <c r="XDE70" s="145">
        <f t="shared" si="72"/>
        <v>10</v>
      </c>
      <c r="XDF70" s="145">
        <f t="shared" si="43"/>
        <v>1.0273972602739727</v>
      </c>
      <c r="XDG70" s="145">
        <f t="shared" si="43"/>
        <v>2.7397260273972601E-2</v>
      </c>
      <c r="XDH70" s="148">
        <f t="shared" si="54"/>
        <v>34793063.781322896</v>
      </c>
      <c r="XDI70" s="148">
        <f t="shared" si="55"/>
        <v>156835.94602936506</v>
      </c>
      <c r="XDJ70" s="149"/>
      <c r="XDK70" s="149">
        <v>323949899.72735226</v>
      </c>
      <c r="XDL70" s="149">
        <f t="shared" si="57"/>
        <v>323949899.72735226</v>
      </c>
      <c r="XDM70" s="149"/>
      <c r="XDN70" s="150">
        <f t="shared" si="69"/>
        <v>0</v>
      </c>
      <c r="XDO70" s="151">
        <f t="shared" si="44"/>
        <v>0</v>
      </c>
      <c r="XDP70" s="152">
        <f t="shared" si="70"/>
        <v>0</v>
      </c>
      <c r="XDQ70" s="153">
        <f t="shared" si="45"/>
        <v>0</v>
      </c>
      <c r="XDR70" s="154">
        <f t="shared" si="71"/>
        <v>0</v>
      </c>
    </row>
    <row r="71" spans="2:14 16326:16346" x14ac:dyDescent="0.25">
      <c r="B71" s="108" t="s">
        <v>82</v>
      </c>
      <c r="C71" s="108" t="s">
        <v>131</v>
      </c>
      <c r="D71" s="111">
        <v>0.1125</v>
      </c>
      <c r="E71" s="119"/>
      <c r="F71" s="116">
        <f t="shared" si="61"/>
        <v>0</v>
      </c>
      <c r="G71" s="116">
        <f t="shared" si="62"/>
        <v>0</v>
      </c>
      <c r="H71" s="116">
        <f t="shared" si="63"/>
        <v>0</v>
      </c>
      <c r="I71" s="117">
        <f t="shared" si="64"/>
        <v>0</v>
      </c>
      <c r="J71" s="117">
        <f t="shared" si="65"/>
        <v>0</v>
      </c>
      <c r="K71" s="117">
        <f t="shared" si="66"/>
        <v>0</v>
      </c>
      <c r="L71" s="118">
        <f t="shared" si="67"/>
        <v>0</v>
      </c>
      <c r="M71" s="118">
        <f t="shared" si="68"/>
        <v>0</v>
      </c>
      <c r="N71" s="118">
        <f>XDR78*$XDJ$127</f>
        <v>0</v>
      </c>
      <c r="XCX71" s="108" t="s">
        <v>127</v>
      </c>
      <c r="XCY71" s="145">
        <v>106000000</v>
      </c>
      <c r="XCZ71" s="146">
        <v>0.02</v>
      </c>
      <c r="XDA71" s="147">
        <v>44122</v>
      </c>
      <c r="XDB71" s="147">
        <v>44487</v>
      </c>
      <c r="XDC71" s="147">
        <v>44477</v>
      </c>
      <c r="XDD71" s="145">
        <f t="shared" si="42"/>
        <v>355</v>
      </c>
      <c r="XDE71" s="145">
        <v>0</v>
      </c>
      <c r="XDF71" s="145">
        <f t="shared" si="43"/>
        <v>0.9726027397260274</v>
      </c>
      <c r="XDG71" s="145">
        <f t="shared" si="43"/>
        <v>0</v>
      </c>
      <c r="XDH71" s="148">
        <f t="shared" si="54"/>
        <v>12043618.29014793</v>
      </c>
      <c r="XDI71" s="148">
        <f t="shared" si="55"/>
        <v>0</v>
      </c>
      <c r="XDJ71" s="149"/>
      <c r="XDK71" s="149">
        <v>118043618.29014793</v>
      </c>
      <c r="XDL71" s="149">
        <f t="shared" si="57"/>
        <v>118043618.29014793</v>
      </c>
      <c r="XDM71" s="149"/>
      <c r="XDN71" s="150">
        <f t="shared" si="69"/>
        <v>0</v>
      </c>
      <c r="XDO71" s="151">
        <f t="shared" si="44"/>
        <v>0</v>
      </c>
      <c r="XDP71" s="152">
        <f t="shared" si="70"/>
        <v>0</v>
      </c>
      <c r="XDQ71" s="153">
        <f t="shared" si="45"/>
        <v>0</v>
      </c>
      <c r="XDR71" s="154">
        <f t="shared" si="71"/>
        <v>0</v>
      </c>
    </row>
    <row r="72" spans="2:14 16326:16346" x14ac:dyDescent="0.25">
      <c r="B72" s="108" t="s">
        <v>48</v>
      </c>
      <c r="C72" s="108" t="s">
        <v>131</v>
      </c>
      <c r="D72" s="111">
        <v>0.1075</v>
      </c>
      <c r="E72" s="119"/>
      <c r="F72" s="116">
        <f t="shared" si="61"/>
        <v>0</v>
      </c>
      <c r="G72" s="116">
        <f t="shared" si="62"/>
        <v>0</v>
      </c>
      <c r="H72" s="116">
        <f t="shared" si="63"/>
        <v>0</v>
      </c>
      <c r="I72" s="117">
        <f t="shared" si="64"/>
        <v>0</v>
      </c>
      <c r="J72" s="117">
        <f t="shared" si="65"/>
        <v>0</v>
      </c>
      <c r="K72" s="117">
        <f t="shared" si="66"/>
        <v>0</v>
      </c>
      <c r="L72" s="118">
        <f t="shared" si="67"/>
        <v>0</v>
      </c>
      <c r="M72" s="118">
        <f t="shared" si="68"/>
        <v>0</v>
      </c>
      <c r="N72" s="118">
        <f>XDR79*$XDJ$127</f>
        <v>0</v>
      </c>
      <c r="XCX72" s="108" t="s">
        <v>127</v>
      </c>
      <c r="XCY72" s="145">
        <v>49000000</v>
      </c>
      <c r="XCZ72" s="146">
        <v>0.02</v>
      </c>
      <c r="XDA72" s="147">
        <v>44135</v>
      </c>
      <c r="XDB72" s="147">
        <v>44500</v>
      </c>
      <c r="XDC72" s="147">
        <v>44477</v>
      </c>
      <c r="XDD72" s="145">
        <f t="shared" si="42"/>
        <v>342</v>
      </c>
      <c r="XDE72" s="145">
        <v>0</v>
      </c>
      <c r="XDF72" s="145">
        <f t="shared" si="43"/>
        <v>0.93698630136986305</v>
      </c>
      <c r="XDG72" s="145">
        <f t="shared" si="43"/>
        <v>0</v>
      </c>
      <c r="XDH72" s="148">
        <f t="shared" si="54"/>
        <v>5352715.2937792465</v>
      </c>
      <c r="XDI72" s="148">
        <f t="shared" si="55"/>
        <v>0</v>
      </c>
      <c r="XDJ72" s="149"/>
      <c r="XDK72" s="149">
        <v>54352715.293779247</v>
      </c>
      <c r="XDL72" s="149">
        <f t="shared" si="57"/>
        <v>54352715.293779247</v>
      </c>
      <c r="XDM72" s="149"/>
      <c r="XDN72" s="150">
        <f t="shared" si="69"/>
        <v>0</v>
      </c>
      <c r="XDO72" s="151">
        <f t="shared" si="44"/>
        <v>0</v>
      </c>
      <c r="XDP72" s="152">
        <f t="shared" si="70"/>
        <v>0</v>
      </c>
      <c r="XDQ72" s="153">
        <f t="shared" si="45"/>
        <v>0</v>
      </c>
      <c r="XDR72" s="154">
        <f t="shared" si="71"/>
        <v>0</v>
      </c>
    </row>
    <row r="73" spans="2:14 16326:16346" x14ac:dyDescent="0.25">
      <c r="B73" s="108" t="s">
        <v>49</v>
      </c>
      <c r="C73" s="108" t="s">
        <v>131</v>
      </c>
      <c r="D73" s="111">
        <v>0.1075</v>
      </c>
      <c r="E73" s="119"/>
      <c r="F73" s="116">
        <f t="shared" si="61"/>
        <v>0</v>
      </c>
      <c r="G73" s="116">
        <f t="shared" si="62"/>
        <v>0</v>
      </c>
      <c r="H73" s="116">
        <f t="shared" si="63"/>
        <v>0</v>
      </c>
      <c r="I73" s="117">
        <f t="shared" si="64"/>
        <v>0</v>
      </c>
      <c r="J73" s="117">
        <f t="shared" si="65"/>
        <v>0</v>
      </c>
      <c r="K73" s="117">
        <f t="shared" si="66"/>
        <v>0</v>
      </c>
      <c r="L73" s="118">
        <f t="shared" si="67"/>
        <v>0</v>
      </c>
      <c r="M73" s="118">
        <f t="shared" si="68"/>
        <v>0</v>
      </c>
      <c r="N73" s="118">
        <f>XDR80*$XDJ$127</f>
        <v>0</v>
      </c>
      <c r="XCX73" s="108" t="s">
        <v>127</v>
      </c>
      <c r="XCY73" s="145">
        <v>25000000</v>
      </c>
      <c r="XCZ73" s="146">
        <v>0.02</v>
      </c>
      <c r="XDA73" s="147">
        <v>43846</v>
      </c>
      <c r="XDB73" s="147">
        <v>44212</v>
      </c>
      <c r="XDC73" s="147">
        <v>44477</v>
      </c>
      <c r="XDD73" s="145">
        <f t="shared" si="42"/>
        <v>631</v>
      </c>
      <c r="XDE73" s="145">
        <f t="shared" ref="XDE73:XDE82" si="73">XDC73-XDB73</f>
        <v>265</v>
      </c>
      <c r="XDF73" s="145">
        <f t="shared" si="43"/>
        <v>1.7287671232876711</v>
      </c>
      <c r="XDG73" s="145">
        <f t="shared" si="43"/>
        <v>0.72602739726027399</v>
      </c>
      <c r="XDH73" s="148">
        <f t="shared" si="54"/>
        <v>5270023.2494054362</v>
      </c>
      <c r="XDI73" s="148">
        <f t="shared" si="55"/>
        <v>362027.49268295243</v>
      </c>
      <c r="XDJ73" s="149"/>
      <c r="XDK73" s="149">
        <v>30632050.742088389</v>
      </c>
      <c r="XDL73" s="149">
        <f t="shared" si="57"/>
        <v>30632050.742088389</v>
      </c>
      <c r="XDM73" s="149"/>
      <c r="XDN73" s="150">
        <f t="shared" si="69"/>
        <v>0</v>
      </c>
      <c r="XDO73" s="151">
        <f t="shared" si="44"/>
        <v>0</v>
      </c>
      <c r="XDP73" s="152">
        <f t="shared" si="70"/>
        <v>0</v>
      </c>
      <c r="XDQ73" s="153">
        <f t="shared" si="45"/>
        <v>0</v>
      </c>
      <c r="XDR73" s="154">
        <f t="shared" si="71"/>
        <v>0</v>
      </c>
    </row>
    <row r="74" spans="2:14 16326:16346" x14ac:dyDescent="0.25">
      <c r="B74" s="108" t="s">
        <v>50</v>
      </c>
      <c r="C74" s="108" t="s">
        <v>131</v>
      </c>
      <c r="D74" s="111">
        <v>0.1075</v>
      </c>
      <c r="E74" s="119"/>
      <c r="F74" s="116">
        <f t="shared" si="61"/>
        <v>0</v>
      </c>
      <c r="G74" s="116">
        <f t="shared" si="62"/>
        <v>0</v>
      </c>
      <c r="H74" s="116">
        <f t="shared" si="63"/>
        <v>0</v>
      </c>
      <c r="I74" s="117">
        <f t="shared" si="64"/>
        <v>0</v>
      </c>
      <c r="J74" s="117">
        <f t="shared" si="65"/>
        <v>0</v>
      </c>
      <c r="K74" s="117">
        <f t="shared" si="66"/>
        <v>0</v>
      </c>
      <c r="L74" s="118">
        <f t="shared" si="67"/>
        <v>0</v>
      </c>
      <c r="M74" s="118">
        <f t="shared" si="68"/>
        <v>0</v>
      </c>
      <c r="N74" s="118">
        <f>XDR81*$XDJ$127</f>
        <v>0</v>
      </c>
      <c r="XCX74" s="108" t="s">
        <v>127</v>
      </c>
      <c r="XCY74" s="145">
        <v>700000000</v>
      </c>
      <c r="XCZ74" s="146">
        <v>0.02</v>
      </c>
      <c r="XDA74" s="147">
        <v>43846</v>
      </c>
      <c r="XDB74" s="147">
        <v>44212</v>
      </c>
      <c r="XDC74" s="147">
        <v>44477</v>
      </c>
      <c r="XDD74" s="145">
        <f t="shared" si="42"/>
        <v>631</v>
      </c>
      <c r="XDE74" s="145">
        <f t="shared" si="73"/>
        <v>265</v>
      </c>
      <c r="XDF74" s="145">
        <f t="shared" si="43"/>
        <v>1.7287671232876711</v>
      </c>
      <c r="XDG74" s="145">
        <f t="shared" si="43"/>
        <v>0.72602739726027399</v>
      </c>
      <c r="XDH74" s="148">
        <f t="shared" si="54"/>
        <v>149529252.42912114</v>
      </c>
      <c r="XDI74" s="148">
        <f t="shared" si="55"/>
        <v>10136769.795122743</v>
      </c>
      <c r="XDJ74" s="149"/>
      <c r="XDK74" s="149">
        <v>859666022.22424388</v>
      </c>
      <c r="XDL74" s="149">
        <f t="shared" si="57"/>
        <v>859666022.22424388</v>
      </c>
      <c r="XDM74" s="149"/>
      <c r="XDN74" s="150">
        <f t="shared" si="69"/>
        <v>0</v>
      </c>
      <c r="XDO74" s="151">
        <f t="shared" si="44"/>
        <v>0</v>
      </c>
      <c r="XDP74" s="152">
        <f t="shared" si="70"/>
        <v>0</v>
      </c>
      <c r="XDQ74" s="153">
        <f t="shared" si="45"/>
        <v>0</v>
      </c>
      <c r="XDR74" s="154">
        <f t="shared" si="71"/>
        <v>0</v>
      </c>
    </row>
    <row r="75" spans="2:14 16326:16346" x14ac:dyDescent="0.25">
      <c r="B75" s="108" t="s">
        <v>25</v>
      </c>
      <c r="C75" s="108" t="s">
        <v>132</v>
      </c>
      <c r="D75" s="111">
        <v>8.8999999999999996E-2</v>
      </c>
      <c r="E75" s="119"/>
      <c r="F75" s="116">
        <f t="shared" ref="F75:F93" si="74">XDN82*$XDB$126</f>
        <v>0</v>
      </c>
      <c r="G75" s="116">
        <f t="shared" ref="G75:G93" si="75">XDN82*$XDC$126</f>
        <v>0</v>
      </c>
      <c r="H75" s="116">
        <f t="shared" ref="H75:H93" si="76">XDN82*$XDD$126</f>
        <v>0</v>
      </c>
      <c r="I75" s="117">
        <f t="shared" ref="I75:I93" si="77">XDP82*$XDE$126</f>
        <v>0</v>
      </c>
      <c r="J75" s="117">
        <f t="shared" ref="J75:J93" si="78">XDP82*$XDF$126</f>
        <v>0</v>
      </c>
      <c r="K75" s="117">
        <f t="shared" ref="K75:K93" si="79">XDP82*$XDG$126</f>
        <v>0</v>
      </c>
      <c r="L75" s="118">
        <f t="shared" ref="L75:L93" si="80">XDR82*$XDH$126</f>
        <v>0</v>
      </c>
      <c r="M75" s="118">
        <f t="shared" ref="M75:M93" si="81">XDR82*$XDI$126</f>
        <v>0</v>
      </c>
      <c r="N75" s="118">
        <f>XDR82*$XDJ$126</f>
        <v>0</v>
      </c>
      <c r="XCX75" s="108" t="s">
        <v>127</v>
      </c>
      <c r="XCY75" s="145">
        <v>607000000</v>
      </c>
      <c r="XCZ75" s="146">
        <v>0.02</v>
      </c>
      <c r="XDA75" s="147">
        <v>43854</v>
      </c>
      <c r="XDB75" s="147">
        <v>44220</v>
      </c>
      <c r="XDC75" s="147">
        <v>44477</v>
      </c>
      <c r="XDD75" s="145">
        <f t="shared" si="42"/>
        <v>623</v>
      </c>
      <c r="XDE75" s="145">
        <f t="shared" si="73"/>
        <v>257</v>
      </c>
      <c r="XDF75" s="145">
        <f t="shared" si="43"/>
        <v>1.7068493150684931</v>
      </c>
      <c r="XDG75" s="145">
        <f t="shared" si="43"/>
        <v>0.70410958904109588</v>
      </c>
      <c r="XDH75" s="148">
        <f t="shared" si="54"/>
        <v>127296655.76059568</v>
      </c>
      <c r="XDI75" s="148">
        <f t="shared" si="55"/>
        <v>8522814.0549012423</v>
      </c>
      <c r="XDJ75" s="149"/>
      <c r="XDK75" s="149">
        <v>742819469.81549692</v>
      </c>
      <c r="XDL75" s="149">
        <f t="shared" si="57"/>
        <v>742819469.81549692</v>
      </c>
      <c r="XDM75" s="149"/>
      <c r="XDN75" s="150">
        <f t="shared" si="69"/>
        <v>0</v>
      </c>
      <c r="XDO75" s="151">
        <f t="shared" si="44"/>
        <v>0</v>
      </c>
      <c r="XDP75" s="152">
        <f t="shared" si="70"/>
        <v>0</v>
      </c>
      <c r="XDQ75" s="153">
        <f t="shared" si="45"/>
        <v>0</v>
      </c>
      <c r="XDR75" s="154">
        <f t="shared" si="71"/>
        <v>0</v>
      </c>
    </row>
    <row r="76" spans="2:14 16326:16346" x14ac:dyDescent="0.25">
      <c r="B76" s="108" t="s">
        <v>26</v>
      </c>
      <c r="C76" s="108" t="s">
        <v>132</v>
      </c>
      <c r="D76" s="111">
        <v>8.8999999999999996E-2</v>
      </c>
      <c r="E76" s="119"/>
      <c r="F76" s="116">
        <f t="shared" si="74"/>
        <v>0</v>
      </c>
      <c r="G76" s="116">
        <f t="shared" si="75"/>
        <v>0</v>
      </c>
      <c r="H76" s="116">
        <f t="shared" si="76"/>
        <v>0</v>
      </c>
      <c r="I76" s="117">
        <f t="shared" si="77"/>
        <v>0</v>
      </c>
      <c r="J76" s="117">
        <f t="shared" si="78"/>
        <v>0</v>
      </c>
      <c r="K76" s="117">
        <f t="shared" si="79"/>
        <v>0</v>
      </c>
      <c r="L76" s="118">
        <f t="shared" si="80"/>
        <v>0</v>
      </c>
      <c r="M76" s="118">
        <f t="shared" si="81"/>
        <v>0</v>
      </c>
      <c r="N76" s="118">
        <f>XDR83*$XDJ$126</f>
        <v>0</v>
      </c>
      <c r="XCX76" s="108" t="s">
        <v>127</v>
      </c>
      <c r="XCY76" s="145">
        <v>70000000</v>
      </c>
      <c r="XCZ76" s="146">
        <v>0.02</v>
      </c>
      <c r="XDA76" s="147">
        <v>43858</v>
      </c>
      <c r="XDB76" s="147">
        <v>44224</v>
      </c>
      <c r="XDC76" s="147">
        <v>44477</v>
      </c>
      <c r="XDD76" s="145">
        <f t="shared" si="42"/>
        <v>619</v>
      </c>
      <c r="XDE76" s="145">
        <f t="shared" si="73"/>
        <v>253</v>
      </c>
      <c r="XDF76" s="145">
        <f t="shared" si="43"/>
        <v>1.6958904109589041</v>
      </c>
      <c r="XDG76" s="145">
        <f t="shared" si="43"/>
        <v>0.69315068493150689</v>
      </c>
      <c r="XDH76" s="148">
        <f t="shared" si="54"/>
        <v>14576562.555937231</v>
      </c>
      <c r="XDI76" s="148">
        <f t="shared" si="55"/>
        <v>967458.90689194202</v>
      </c>
      <c r="XDJ76" s="149"/>
      <c r="XDK76" s="149">
        <v>85544021.462829173</v>
      </c>
      <c r="XDL76" s="149">
        <f t="shared" si="57"/>
        <v>85544021.462829173</v>
      </c>
      <c r="XDM76" s="149"/>
      <c r="XDN76" s="150">
        <f t="shared" si="69"/>
        <v>0</v>
      </c>
      <c r="XDO76" s="151">
        <f t="shared" si="44"/>
        <v>0</v>
      </c>
      <c r="XDP76" s="152">
        <f t="shared" si="70"/>
        <v>0</v>
      </c>
      <c r="XDQ76" s="153">
        <f t="shared" si="45"/>
        <v>0</v>
      </c>
      <c r="XDR76" s="154">
        <f t="shared" si="71"/>
        <v>0</v>
      </c>
    </row>
    <row r="77" spans="2:14 16326:16346" x14ac:dyDescent="0.25">
      <c r="B77" s="108" t="s">
        <v>27</v>
      </c>
      <c r="C77" s="108" t="s">
        <v>132</v>
      </c>
      <c r="D77" s="111">
        <v>9.1499999999999998E-2</v>
      </c>
      <c r="E77" s="119"/>
      <c r="F77" s="116">
        <f t="shared" si="74"/>
        <v>0</v>
      </c>
      <c r="G77" s="116">
        <f t="shared" si="75"/>
        <v>0</v>
      </c>
      <c r="H77" s="116">
        <f t="shared" si="76"/>
        <v>0</v>
      </c>
      <c r="I77" s="117">
        <f t="shared" si="77"/>
        <v>0</v>
      </c>
      <c r="J77" s="117">
        <f t="shared" si="78"/>
        <v>0</v>
      </c>
      <c r="K77" s="117">
        <f t="shared" si="79"/>
        <v>0</v>
      </c>
      <c r="L77" s="118">
        <f t="shared" si="80"/>
        <v>0</v>
      </c>
      <c r="M77" s="118">
        <f t="shared" si="81"/>
        <v>0</v>
      </c>
      <c r="N77" s="118">
        <f>XDR84*$XDJ$126</f>
        <v>0</v>
      </c>
      <c r="XCX77" s="108" t="s">
        <v>127</v>
      </c>
      <c r="XCY77" s="145">
        <v>175000000</v>
      </c>
      <c r="XCZ77" s="146">
        <v>0.02</v>
      </c>
      <c r="XDA77" s="147">
        <v>43892</v>
      </c>
      <c r="XDB77" s="147">
        <v>44256</v>
      </c>
      <c r="XDC77" s="147">
        <v>44477</v>
      </c>
      <c r="XDD77" s="145">
        <f t="shared" si="42"/>
        <v>585</v>
      </c>
      <c r="XDE77" s="145">
        <f t="shared" si="73"/>
        <v>221</v>
      </c>
      <c r="XDF77" s="145">
        <f t="shared" si="43"/>
        <v>1.6027397260273972</v>
      </c>
      <c r="XDG77" s="145">
        <f t="shared" si="43"/>
        <v>0.60547945205479448</v>
      </c>
      <c r="XDH77" s="148">
        <f t="shared" si="54"/>
        <v>32608403.857725978</v>
      </c>
      <c r="XDI77" s="148">
        <f t="shared" si="55"/>
        <v>2110894.2978627384</v>
      </c>
      <c r="XDJ77" s="149"/>
      <c r="XDK77" s="149">
        <v>209719298.15558872</v>
      </c>
      <c r="XDL77" s="149">
        <f t="shared" si="57"/>
        <v>209719298.15558872</v>
      </c>
      <c r="XDM77" s="149"/>
      <c r="XDN77" s="150">
        <f t="shared" si="69"/>
        <v>0</v>
      </c>
      <c r="XDO77" s="151">
        <f t="shared" si="44"/>
        <v>0</v>
      </c>
      <c r="XDP77" s="152">
        <f t="shared" si="70"/>
        <v>0</v>
      </c>
      <c r="XDQ77" s="153">
        <f t="shared" si="45"/>
        <v>0</v>
      </c>
      <c r="XDR77" s="154">
        <f t="shared" si="71"/>
        <v>0</v>
      </c>
    </row>
    <row r="78" spans="2:14 16326:16346" x14ac:dyDescent="0.25">
      <c r="B78" s="108" t="s">
        <v>28</v>
      </c>
      <c r="C78" s="108" t="s">
        <v>132</v>
      </c>
      <c r="D78" s="111">
        <v>9.1499999999999998E-2</v>
      </c>
      <c r="E78" s="119"/>
      <c r="F78" s="116">
        <f t="shared" si="74"/>
        <v>0</v>
      </c>
      <c r="G78" s="116">
        <f t="shared" si="75"/>
        <v>0</v>
      </c>
      <c r="H78" s="116">
        <f t="shared" si="76"/>
        <v>0</v>
      </c>
      <c r="I78" s="117">
        <f t="shared" si="77"/>
        <v>0</v>
      </c>
      <c r="J78" s="117">
        <f t="shared" si="78"/>
        <v>0</v>
      </c>
      <c r="K78" s="117">
        <f t="shared" si="79"/>
        <v>0</v>
      </c>
      <c r="L78" s="118">
        <f t="shared" si="80"/>
        <v>0</v>
      </c>
      <c r="M78" s="118">
        <f t="shared" si="81"/>
        <v>0</v>
      </c>
      <c r="N78" s="118">
        <f>XDR85*$XDJ$126</f>
        <v>0</v>
      </c>
      <c r="XCX78" s="108" t="s">
        <v>127</v>
      </c>
      <c r="XCY78" s="145">
        <v>165000000</v>
      </c>
      <c r="XCZ78" s="146">
        <v>0.02</v>
      </c>
      <c r="XDA78" s="147">
        <v>43918</v>
      </c>
      <c r="XDB78" s="147">
        <v>44283</v>
      </c>
      <c r="XDC78" s="147">
        <v>44477</v>
      </c>
      <c r="XDD78" s="145">
        <f t="shared" si="42"/>
        <v>559</v>
      </c>
      <c r="XDE78" s="145">
        <f t="shared" si="73"/>
        <v>194</v>
      </c>
      <c r="XDF78" s="145">
        <f t="shared" ref="XDF78:XDG109" si="82">XDD78/365</f>
        <v>1.5315068493150685</v>
      </c>
      <c r="XDG78" s="145">
        <f t="shared" si="82"/>
        <v>0.53150684931506853</v>
      </c>
      <c r="XDH78" s="148">
        <f t="shared" si="54"/>
        <v>29264185.449011028</v>
      </c>
      <c r="XDI78" s="148">
        <f t="shared" si="55"/>
        <v>1745834.8283165097</v>
      </c>
      <c r="XDJ78" s="149"/>
      <c r="XDK78" s="149">
        <v>196010020.27732754</v>
      </c>
      <c r="XDL78" s="149">
        <f t="shared" si="57"/>
        <v>196010020.27732754</v>
      </c>
      <c r="XDM78" s="149"/>
      <c r="XDN78" s="150">
        <f t="shared" si="69"/>
        <v>0</v>
      </c>
      <c r="XDO78" s="151">
        <f t="shared" ref="XDO78:XDO109" si="83">XDN78-(F71+G71+H71)</f>
        <v>0</v>
      </c>
      <c r="XDP78" s="152">
        <f t="shared" si="70"/>
        <v>0</v>
      </c>
      <c r="XDQ78" s="153">
        <f t="shared" ref="XDQ78:XDQ109" si="84">XDP78-(I71+J71+K71)</f>
        <v>0</v>
      </c>
      <c r="XDR78" s="154">
        <f t="shared" si="71"/>
        <v>0</v>
      </c>
    </row>
    <row r="79" spans="2:14 16326:16346" x14ac:dyDescent="0.25">
      <c r="B79" s="108" t="s">
        <v>17</v>
      </c>
      <c r="C79" s="108" t="s">
        <v>132</v>
      </c>
      <c r="D79" s="111">
        <v>9.6000000000000002E-2</v>
      </c>
      <c r="E79" s="119"/>
      <c r="F79" s="116">
        <f t="shared" si="74"/>
        <v>0</v>
      </c>
      <c r="G79" s="116">
        <f t="shared" si="75"/>
        <v>0</v>
      </c>
      <c r="H79" s="116">
        <f t="shared" si="76"/>
        <v>0</v>
      </c>
      <c r="I79" s="117">
        <f t="shared" si="77"/>
        <v>0</v>
      </c>
      <c r="J79" s="117">
        <f t="shared" si="78"/>
        <v>0</v>
      </c>
      <c r="K79" s="117">
        <f t="shared" si="79"/>
        <v>0</v>
      </c>
      <c r="L79" s="118">
        <f t="shared" si="80"/>
        <v>0</v>
      </c>
      <c r="M79" s="118">
        <f t="shared" si="81"/>
        <v>0</v>
      </c>
      <c r="N79" s="118">
        <f>XDR86*$XDJ$126</f>
        <v>0</v>
      </c>
      <c r="XCX79" s="108" t="s">
        <v>127</v>
      </c>
      <c r="XCY79" s="145">
        <v>104000000</v>
      </c>
      <c r="XCZ79" s="146">
        <v>0.02</v>
      </c>
      <c r="XDA79" s="147">
        <v>44011</v>
      </c>
      <c r="XDB79" s="147">
        <v>44376</v>
      </c>
      <c r="XDC79" s="147">
        <v>44477</v>
      </c>
      <c r="XDD79" s="145">
        <f t="shared" si="42"/>
        <v>466</v>
      </c>
      <c r="XDE79" s="145">
        <f t="shared" si="73"/>
        <v>101</v>
      </c>
      <c r="XDF79" s="145">
        <f t="shared" si="82"/>
        <v>1.2767123287671234</v>
      </c>
      <c r="XDG79" s="145">
        <f t="shared" si="82"/>
        <v>0.27671232876712326</v>
      </c>
      <c r="XDH79" s="148">
        <f t="shared" si="54"/>
        <v>14480678.434678927</v>
      </c>
      <c r="XDI79" s="148">
        <f t="shared" si="55"/>
        <v>571445.86233742535</v>
      </c>
      <c r="XDJ79" s="149"/>
      <c r="XDK79" s="149">
        <v>119052124.29701635</v>
      </c>
      <c r="XDL79" s="149">
        <f t="shared" si="57"/>
        <v>119052124.29701635</v>
      </c>
      <c r="XDM79" s="149"/>
      <c r="XDN79" s="150">
        <f t="shared" si="69"/>
        <v>0</v>
      </c>
      <c r="XDO79" s="151">
        <f t="shared" si="83"/>
        <v>0</v>
      </c>
      <c r="XDP79" s="152">
        <f t="shared" si="70"/>
        <v>0</v>
      </c>
      <c r="XDQ79" s="153">
        <f t="shared" si="84"/>
        <v>0</v>
      </c>
      <c r="XDR79" s="154">
        <f t="shared" si="71"/>
        <v>0</v>
      </c>
    </row>
    <row r="80" spans="2:14 16326:16346" x14ac:dyDescent="0.25">
      <c r="B80" s="108" t="s">
        <v>18</v>
      </c>
      <c r="C80" s="108" t="s">
        <v>132</v>
      </c>
      <c r="D80" s="111">
        <v>0.1</v>
      </c>
      <c r="E80" s="119"/>
      <c r="F80" s="116">
        <f t="shared" si="74"/>
        <v>0</v>
      </c>
      <c r="G80" s="116">
        <f t="shared" si="75"/>
        <v>0</v>
      </c>
      <c r="H80" s="116">
        <f t="shared" si="76"/>
        <v>0</v>
      </c>
      <c r="I80" s="117">
        <f t="shared" si="77"/>
        <v>0</v>
      </c>
      <c r="J80" s="117">
        <f t="shared" si="78"/>
        <v>0</v>
      </c>
      <c r="K80" s="117">
        <f t="shared" si="79"/>
        <v>0</v>
      </c>
      <c r="L80" s="118">
        <f t="shared" si="80"/>
        <v>0</v>
      </c>
      <c r="M80" s="118">
        <f t="shared" si="81"/>
        <v>0</v>
      </c>
      <c r="N80" s="118">
        <f>XDR87*$XDJ$126</f>
        <v>0</v>
      </c>
      <c r="XCX80" s="108" t="s">
        <v>127</v>
      </c>
      <c r="XCY80" s="145">
        <v>250000000</v>
      </c>
      <c r="XCZ80" s="146">
        <v>0.02</v>
      </c>
      <c r="XDA80" s="147">
        <v>44011</v>
      </c>
      <c r="XDB80" s="147">
        <v>44376</v>
      </c>
      <c r="XDC80" s="147">
        <v>44477</v>
      </c>
      <c r="XDD80" s="145">
        <f t="shared" si="42"/>
        <v>466</v>
      </c>
      <c r="XDE80" s="145">
        <f t="shared" si="73"/>
        <v>101</v>
      </c>
      <c r="XDF80" s="145">
        <f t="shared" si="82"/>
        <v>1.2767123287671234</v>
      </c>
      <c r="XDG80" s="145">
        <f t="shared" si="82"/>
        <v>0.27671232876712326</v>
      </c>
      <c r="XDH80" s="148">
        <f t="shared" si="54"/>
        <v>34809323.16028589</v>
      </c>
      <c r="XDI80" s="148">
        <f t="shared" si="55"/>
        <v>1373667.9383111298</v>
      </c>
      <c r="XDJ80" s="149"/>
      <c r="XDK80" s="149">
        <v>286182991.09859705</v>
      </c>
      <c r="XDL80" s="149">
        <f t="shared" si="57"/>
        <v>286182991.09859705</v>
      </c>
      <c r="XDM80" s="149"/>
      <c r="XDN80" s="150">
        <f t="shared" si="69"/>
        <v>0</v>
      </c>
      <c r="XDO80" s="151">
        <f t="shared" si="83"/>
        <v>0</v>
      </c>
      <c r="XDP80" s="152">
        <f t="shared" si="70"/>
        <v>0</v>
      </c>
      <c r="XDQ80" s="153">
        <f t="shared" si="84"/>
        <v>0</v>
      </c>
      <c r="XDR80" s="154">
        <f t="shared" si="71"/>
        <v>0</v>
      </c>
    </row>
    <row r="81" spans="2:14 16326:16346" x14ac:dyDescent="0.25">
      <c r="B81" s="108" t="s">
        <v>19</v>
      </c>
      <c r="C81" s="108" t="s">
        <v>132</v>
      </c>
      <c r="D81" s="111">
        <v>0.1</v>
      </c>
      <c r="E81" s="119"/>
      <c r="F81" s="116">
        <f t="shared" si="74"/>
        <v>0</v>
      </c>
      <c r="G81" s="116">
        <f t="shared" si="75"/>
        <v>0</v>
      </c>
      <c r="H81" s="116">
        <f t="shared" si="76"/>
        <v>0</v>
      </c>
      <c r="I81" s="117">
        <f t="shared" si="77"/>
        <v>0</v>
      </c>
      <c r="J81" s="117">
        <f t="shared" si="78"/>
        <v>0</v>
      </c>
      <c r="K81" s="117">
        <f t="shared" si="79"/>
        <v>0</v>
      </c>
      <c r="L81" s="118">
        <f t="shared" si="80"/>
        <v>0</v>
      </c>
      <c r="M81" s="118">
        <f t="shared" si="81"/>
        <v>0</v>
      </c>
      <c r="N81" s="118">
        <f>XDR88*$XDJ$126</f>
        <v>0</v>
      </c>
      <c r="XCX81" s="108" t="s">
        <v>127</v>
      </c>
      <c r="XCY81" s="145">
        <v>230000000</v>
      </c>
      <c r="XCZ81" s="146">
        <v>0.02</v>
      </c>
      <c r="XDA81" s="147">
        <v>44029</v>
      </c>
      <c r="XDB81" s="147">
        <v>44394</v>
      </c>
      <c r="XDC81" s="147">
        <v>44477</v>
      </c>
      <c r="XDD81" s="145">
        <f t="shared" si="42"/>
        <v>448</v>
      </c>
      <c r="XDE81" s="145">
        <f t="shared" si="73"/>
        <v>83</v>
      </c>
      <c r="XDF81" s="145">
        <f t="shared" si="82"/>
        <v>1.2273972602739727</v>
      </c>
      <c r="XDG81" s="145">
        <f t="shared" si="82"/>
        <v>0.22739726027397261</v>
      </c>
      <c r="XDH81" s="148">
        <f t="shared" si="54"/>
        <v>30708514.308127493</v>
      </c>
      <c r="XDI81" s="148">
        <f t="shared" si="55"/>
        <v>1038039.9601683915</v>
      </c>
      <c r="XDJ81" s="149"/>
      <c r="XDK81" s="149">
        <v>261746554.26829588</v>
      </c>
      <c r="XDL81" s="149">
        <f t="shared" si="57"/>
        <v>261746554.26829588</v>
      </c>
      <c r="XDM81" s="149"/>
      <c r="XDN81" s="150">
        <f t="shared" si="69"/>
        <v>0</v>
      </c>
      <c r="XDO81" s="151">
        <f t="shared" si="83"/>
        <v>0</v>
      </c>
      <c r="XDP81" s="152">
        <f t="shared" si="70"/>
        <v>0</v>
      </c>
      <c r="XDQ81" s="153">
        <f t="shared" si="84"/>
        <v>0</v>
      </c>
      <c r="XDR81" s="154">
        <f t="shared" si="71"/>
        <v>0</v>
      </c>
    </row>
    <row r="82" spans="2:14 16326:16346" x14ac:dyDescent="0.25">
      <c r="B82" s="108" t="s">
        <v>66</v>
      </c>
      <c r="C82" s="108" t="s">
        <v>132</v>
      </c>
      <c r="D82" s="111">
        <v>8.43E-2</v>
      </c>
      <c r="E82" s="119"/>
      <c r="F82" s="116">
        <f t="shared" si="74"/>
        <v>0</v>
      </c>
      <c r="G82" s="116">
        <f t="shared" si="75"/>
        <v>0</v>
      </c>
      <c r="H82" s="116">
        <f t="shared" si="76"/>
        <v>0</v>
      </c>
      <c r="I82" s="117">
        <f t="shared" si="77"/>
        <v>0</v>
      </c>
      <c r="J82" s="117">
        <f t="shared" si="78"/>
        <v>0</v>
      </c>
      <c r="K82" s="117">
        <f t="shared" si="79"/>
        <v>0</v>
      </c>
      <c r="L82" s="118">
        <f t="shared" si="80"/>
        <v>0</v>
      </c>
      <c r="M82" s="118">
        <f t="shared" si="81"/>
        <v>0</v>
      </c>
      <c r="N82" s="118">
        <f>XDR89*$XDJ$126</f>
        <v>0</v>
      </c>
      <c r="XCX82" s="108" t="s">
        <v>127</v>
      </c>
      <c r="XCY82" s="145">
        <v>28620000</v>
      </c>
      <c r="XCZ82" s="146">
        <v>0.02</v>
      </c>
      <c r="XDA82" s="147">
        <v>43912</v>
      </c>
      <c r="XDB82" s="147">
        <v>44277</v>
      </c>
      <c r="XDC82" s="147">
        <v>44477</v>
      </c>
      <c r="XDD82" s="145">
        <f t="shared" si="42"/>
        <v>565</v>
      </c>
      <c r="XDE82" s="145">
        <f t="shared" si="73"/>
        <v>200</v>
      </c>
      <c r="XDF82" s="145">
        <f t="shared" si="82"/>
        <v>1.547945205479452</v>
      </c>
      <c r="XDG82" s="145">
        <f t="shared" si="82"/>
        <v>0.54794520547945202</v>
      </c>
      <c r="XDH82" s="148">
        <f t="shared" si="54"/>
        <v>4037787.4660784192</v>
      </c>
      <c r="XDI82" s="148">
        <f t="shared" si="55"/>
        <v>312239.55286284164</v>
      </c>
      <c r="XDJ82" s="149"/>
      <c r="XDK82" s="149">
        <v>32970027.018941261</v>
      </c>
      <c r="XDL82" s="149">
        <f t="shared" si="57"/>
        <v>32970027.018941261</v>
      </c>
      <c r="XDM82" s="149"/>
      <c r="XDN82" s="150">
        <f t="shared" ref="XDN82:XDN100" si="85">($E75/$XCY82)*($XCY82+$XDH82+$XDI82)*$XDN$11</f>
        <v>0</v>
      </c>
      <c r="XDO82" s="151">
        <f t="shared" si="83"/>
        <v>0</v>
      </c>
      <c r="XDP82" s="152">
        <f t="shared" ref="XDP82:XDP100" si="86">($E75/$XCY82)*($XCY82+$XDH82+$XDI82)*$XDP$11</f>
        <v>0</v>
      </c>
      <c r="XDQ82" s="153">
        <f t="shared" si="84"/>
        <v>0</v>
      </c>
      <c r="XDR82" s="154">
        <f t="shared" ref="XDR82:XDR100" si="87">($E75/$XCY82)*($XCY82+$XDH82+$XDI82)*$XDR$11</f>
        <v>0</v>
      </c>
    </row>
    <row r="83" spans="2:14 16326:16346" x14ac:dyDescent="0.25">
      <c r="B83" s="108" t="s">
        <v>66</v>
      </c>
      <c r="C83" s="108" t="s">
        <v>132</v>
      </c>
      <c r="D83" s="109">
        <v>8.6800000000000002E-2</v>
      </c>
      <c r="E83" s="119"/>
      <c r="F83" s="116">
        <f t="shared" si="74"/>
        <v>0</v>
      </c>
      <c r="G83" s="116">
        <f t="shared" si="75"/>
        <v>0</v>
      </c>
      <c r="H83" s="116">
        <f t="shared" si="76"/>
        <v>0</v>
      </c>
      <c r="I83" s="117">
        <f t="shared" si="77"/>
        <v>0</v>
      </c>
      <c r="J83" s="117">
        <f t="shared" si="78"/>
        <v>0</v>
      </c>
      <c r="K83" s="117">
        <f t="shared" si="79"/>
        <v>0</v>
      </c>
      <c r="L83" s="118">
        <f t="shared" si="80"/>
        <v>0</v>
      </c>
      <c r="M83" s="118">
        <f t="shared" si="81"/>
        <v>0</v>
      </c>
      <c r="N83" s="118">
        <f>XDR90*$XDJ$126</f>
        <v>0</v>
      </c>
      <c r="XCX83" s="108" t="s">
        <v>129</v>
      </c>
      <c r="XCY83" s="145">
        <v>76890000</v>
      </c>
      <c r="XCZ83" s="146">
        <v>0</v>
      </c>
      <c r="XDA83" s="147">
        <v>40990</v>
      </c>
      <c r="XDB83" s="147">
        <v>44642</v>
      </c>
      <c r="XDC83" s="147">
        <v>44477</v>
      </c>
      <c r="XDD83" s="145">
        <f>(XDC83-XDA83)+1</f>
        <v>3488</v>
      </c>
      <c r="XDE83" s="145">
        <v>0</v>
      </c>
      <c r="XDF83" s="145">
        <f t="shared" si="82"/>
        <v>9.5561643835616437</v>
      </c>
      <c r="XDG83" s="145">
        <f t="shared" si="82"/>
        <v>0</v>
      </c>
      <c r="XDH83" s="148">
        <f t="shared" si="54"/>
        <v>96775826.134141147</v>
      </c>
      <c r="XDI83" s="148">
        <f t="shared" si="55"/>
        <v>0</v>
      </c>
      <c r="XDJ83" s="149"/>
      <c r="XDK83" s="149">
        <v>173625264.51213023</v>
      </c>
      <c r="XDL83" s="149">
        <f t="shared" si="57"/>
        <v>173625264.51213023</v>
      </c>
      <c r="XDM83" s="149"/>
      <c r="XDN83" s="150">
        <f t="shared" si="85"/>
        <v>0</v>
      </c>
      <c r="XDO83" s="151">
        <f t="shared" si="83"/>
        <v>0</v>
      </c>
      <c r="XDP83" s="152">
        <f t="shared" si="86"/>
        <v>0</v>
      </c>
      <c r="XDQ83" s="153">
        <f t="shared" si="84"/>
        <v>0</v>
      </c>
      <c r="XDR83" s="154">
        <f t="shared" si="87"/>
        <v>0</v>
      </c>
    </row>
    <row r="84" spans="2:14 16326:16346" x14ac:dyDescent="0.25">
      <c r="B84" s="108" t="s">
        <v>67</v>
      </c>
      <c r="C84" s="108" t="s">
        <v>132</v>
      </c>
      <c r="D84" s="109">
        <v>8.7499999999999994E-2</v>
      </c>
      <c r="E84" s="119"/>
      <c r="F84" s="116">
        <f t="shared" si="74"/>
        <v>0</v>
      </c>
      <c r="G84" s="116">
        <f t="shared" si="75"/>
        <v>0</v>
      </c>
      <c r="H84" s="116">
        <f t="shared" si="76"/>
        <v>0</v>
      </c>
      <c r="I84" s="117">
        <f t="shared" si="77"/>
        <v>0</v>
      </c>
      <c r="J84" s="117">
        <f t="shared" si="78"/>
        <v>0</v>
      </c>
      <c r="K84" s="117">
        <f t="shared" si="79"/>
        <v>0</v>
      </c>
      <c r="L84" s="118">
        <f t="shared" si="80"/>
        <v>0</v>
      </c>
      <c r="M84" s="118">
        <f t="shared" si="81"/>
        <v>0</v>
      </c>
      <c r="N84" s="118">
        <f>XDR91*$XDJ$126</f>
        <v>0</v>
      </c>
      <c r="XCX84" s="108" t="s">
        <v>127</v>
      </c>
      <c r="XCY84" s="145">
        <v>21580000</v>
      </c>
      <c r="XCZ84" s="146">
        <v>0.02</v>
      </c>
      <c r="XDA84" s="147">
        <v>43912</v>
      </c>
      <c r="XDB84" s="147">
        <v>44277</v>
      </c>
      <c r="XDC84" s="147">
        <v>44477</v>
      </c>
      <c r="XDD84" s="145">
        <f t="shared" si="42"/>
        <v>565</v>
      </c>
      <c r="XDE84" s="145">
        <f>XDC84-XDB84</f>
        <v>200</v>
      </c>
      <c r="XDF84" s="145">
        <f t="shared" si="82"/>
        <v>1.547945205479452</v>
      </c>
      <c r="XDG84" s="145">
        <f t="shared" si="82"/>
        <v>0.54794520547945202</v>
      </c>
      <c r="XDH84" s="148">
        <f t="shared" si="54"/>
        <v>3132125.8180793747</v>
      </c>
      <c r="XDI84" s="148">
        <f t="shared" si="55"/>
        <v>235434.2959741503</v>
      </c>
      <c r="XDJ84" s="149"/>
      <c r="XDK84" s="149">
        <v>24947560.114053525</v>
      </c>
      <c r="XDL84" s="149">
        <f t="shared" si="57"/>
        <v>24947560.114053525</v>
      </c>
      <c r="XDM84" s="149"/>
      <c r="XDN84" s="150">
        <f t="shared" si="85"/>
        <v>0</v>
      </c>
      <c r="XDO84" s="151">
        <f t="shared" si="83"/>
        <v>0</v>
      </c>
      <c r="XDP84" s="152">
        <f t="shared" si="86"/>
        <v>0</v>
      </c>
      <c r="XDQ84" s="153">
        <f t="shared" si="84"/>
        <v>0</v>
      </c>
      <c r="XDR84" s="154">
        <f t="shared" si="87"/>
        <v>0</v>
      </c>
    </row>
    <row r="85" spans="2:14 16326:16346" x14ac:dyDescent="0.25">
      <c r="B85" s="108" t="s">
        <v>67</v>
      </c>
      <c r="C85" s="108" t="s">
        <v>132</v>
      </c>
      <c r="D85" s="109">
        <v>0.09</v>
      </c>
      <c r="E85" s="119"/>
      <c r="F85" s="116">
        <f t="shared" si="74"/>
        <v>0</v>
      </c>
      <c r="G85" s="116">
        <f t="shared" si="75"/>
        <v>0</v>
      </c>
      <c r="H85" s="116">
        <f t="shared" si="76"/>
        <v>0</v>
      </c>
      <c r="I85" s="117">
        <f t="shared" si="77"/>
        <v>0</v>
      </c>
      <c r="J85" s="117">
        <f t="shared" si="78"/>
        <v>0</v>
      </c>
      <c r="K85" s="117">
        <f t="shared" si="79"/>
        <v>0</v>
      </c>
      <c r="L85" s="118">
        <f t="shared" si="80"/>
        <v>0</v>
      </c>
      <c r="M85" s="118">
        <f t="shared" si="81"/>
        <v>0</v>
      </c>
      <c r="N85" s="118">
        <f>XDR92*$XDJ$126</f>
        <v>0</v>
      </c>
      <c r="XCX85" s="108" t="s">
        <v>129</v>
      </c>
      <c r="XCY85" s="145">
        <v>75091000</v>
      </c>
      <c r="XCZ85" s="146">
        <v>0</v>
      </c>
      <c r="XDA85" s="147">
        <v>40990</v>
      </c>
      <c r="XDB85" s="147">
        <v>46468</v>
      </c>
      <c r="XDC85" s="147">
        <v>44477</v>
      </c>
      <c r="XDD85" s="145">
        <f>(XDC85-XDA85)+1</f>
        <v>3488</v>
      </c>
      <c r="XDE85" s="145">
        <v>0</v>
      </c>
      <c r="XDF85" s="145">
        <f t="shared" si="82"/>
        <v>9.5561643835616437</v>
      </c>
      <c r="XDG85" s="145">
        <f t="shared" si="82"/>
        <v>0</v>
      </c>
      <c r="XDH85" s="148">
        <f t="shared" si="54"/>
        <v>98269039.909503281</v>
      </c>
      <c r="XDI85" s="148">
        <f t="shared" si="55"/>
        <v>0</v>
      </c>
      <c r="XDJ85" s="149"/>
      <c r="XDK85" s="149">
        <v>173318460.85891578</v>
      </c>
      <c r="XDL85" s="149">
        <f t="shared" si="57"/>
        <v>173318460.85891578</v>
      </c>
      <c r="XDM85" s="149"/>
      <c r="XDN85" s="150">
        <f t="shared" si="85"/>
        <v>0</v>
      </c>
      <c r="XDO85" s="151">
        <f t="shared" si="83"/>
        <v>0</v>
      </c>
      <c r="XDP85" s="152">
        <f t="shared" si="86"/>
        <v>0</v>
      </c>
      <c r="XDQ85" s="153">
        <f t="shared" si="84"/>
        <v>0</v>
      </c>
      <c r="XDR85" s="154">
        <f t="shared" si="87"/>
        <v>0</v>
      </c>
    </row>
    <row r="86" spans="2:14 16326:16346" x14ac:dyDescent="0.25">
      <c r="B86" s="108" t="s">
        <v>68</v>
      </c>
      <c r="C86" s="108" t="s">
        <v>132</v>
      </c>
      <c r="D86" s="110">
        <v>8.77E-2</v>
      </c>
      <c r="E86" s="119"/>
      <c r="F86" s="116">
        <f t="shared" si="74"/>
        <v>0</v>
      </c>
      <c r="G86" s="116">
        <f t="shared" si="75"/>
        <v>0</v>
      </c>
      <c r="H86" s="116">
        <f t="shared" si="76"/>
        <v>0</v>
      </c>
      <c r="I86" s="117">
        <f t="shared" si="77"/>
        <v>0</v>
      </c>
      <c r="J86" s="117">
        <f t="shared" si="78"/>
        <v>0</v>
      </c>
      <c r="K86" s="117">
        <f t="shared" si="79"/>
        <v>0</v>
      </c>
      <c r="L86" s="118">
        <f t="shared" si="80"/>
        <v>0</v>
      </c>
      <c r="M86" s="118">
        <f t="shared" si="81"/>
        <v>0</v>
      </c>
      <c r="N86" s="118">
        <f>XDR93*$XDJ$126</f>
        <v>0</v>
      </c>
      <c r="XCX86" s="108" t="s">
        <v>128</v>
      </c>
      <c r="XCY86" s="145">
        <v>446931000</v>
      </c>
      <c r="XCZ86" s="146">
        <v>0.02</v>
      </c>
      <c r="XDA86" s="147">
        <v>44172</v>
      </c>
      <c r="XDB86" s="147">
        <v>44203</v>
      </c>
      <c r="XDC86" s="147">
        <v>44477</v>
      </c>
      <c r="XDD86" s="145">
        <f t="shared" si="42"/>
        <v>305</v>
      </c>
      <c r="XDE86" s="145">
        <f t="shared" ref="XDE86:XDE98" si="88">XDC86-XDB86</f>
        <v>274</v>
      </c>
      <c r="XDF86" s="145">
        <f t="shared" si="82"/>
        <v>0.83561643835616439</v>
      </c>
      <c r="XDG86" s="145">
        <f t="shared" si="82"/>
        <v>0.75068493150684934</v>
      </c>
      <c r="XDH86" s="148">
        <f>(XCY86*(1+D79/12)^(XDF86*12))-XCY86</f>
        <v>37175160.621375501</v>
      </c>
      <c r="XDI86" s="148">
        <f>XCY86*(1+XCZ86/12)^(XDG86*12)-XCY86</f>
        <v>6755042.0032154322</v>
      </c>
      <c r="XDJ86" s="149"/>
      <c r="XDK86" s="149">
        <v>490861202.62459093</v>
      </c>
      <c r="XDL86" s="149">
        <f t="shared" si="57"/>
        <v>490861202.62459093</v>
      </c>
      <c r="XDM86" s="149"/>
      <c r="XDN86" s="150">
        <f t="shared" si="85"/>
        <v>0</v>
      </c>
      <c r="XDO86" s="151">
        <f t="shared" si="83"/>
        <v>0</v>
      </c>
      <c r="XDP86" s="152">
        <f t="shared" si="86"/>
        <v>0</v>
      </c>
      <c r="XDQ86" s="153">
        <f t="shared" si="84"/>
        <v>0</v>
      </c>
      <c r="XDR86" s="154">
        <f t="shared" si="87"/>
        <v>0</v>
      </c>
    </row>
    <row r="87" spans="2:14 16326:16346" x14ac:dyDescent="0.25">
      <c r="B87" s="108" t="s">
        <v>68</v>
      </c>
      <c r="C87" s="108" t="s">
        <v>132</v>
      </c>
      <c r="D87" s="110">
        <v>9.0200000000000002E-2</v>
      </c>
      <c r="E87" s="119"/>
      <c r="F87" s="116">
        <f t="shared" si="74"/>
        <v>0</v>
      </c>
      <c r="G87" s="116">
        <f t="shared" si="75"/>
        <v>0</v>
      </c>
      <c r="H87" s="116">
        <f t="shared" si="76"/>
        <v>0</v>
      </c>
      <c r="I87" s="117">
        <f t="shared" si="77"/>
        <v>0</v>
      </c>
      <c r="J87" s="117">
        <f t="shared" si="78"/>
        <v>0</v>
      </c>
      <c r="K87" s="117">
        <f t="shared" si="79"/>
        <v>0</v>
      </c>
      <c r="L87" s="118">
        <f t="shared" si="80"/>
        <v>0</v>
      </c>
      <c r="M87" s="118">
        <f t="shared" si="81"/>
        <v>0</v>
      </c>
      <c r="N87" s="118">
        <f>XDR94*$XDJ$126</f>
        <v>0</v>
      </c>
      <c r="XCX87" s="108" t="s">
        <v>127</v>
      </c>
      <c r="XCY87" s="145">
        <v>864776000</v>
      </c>
      <c r="XCZ87" s="146">
        <v>0.02</v>
      </c>
      <c r="XDA87" s="147">
        <v>43924</v>
      </c>
      <c r="XDB87" s="147">
        <v>44287</v>
      </c>
      <c r="XDC87" s="147">
        <v>44477</v>
      </c>
      <c r="XDD87" s="145">
        <f t="shared" si="42"/>
        <v>553</v>
      </c>
      <c r="XDE87" s="145">
        <f t="shared" si="88"/>
        <v>190</v>
      </c>
      <c r="XDF87" s="145">
        <f t="shared" si="82"/>
        <v>1.515068493150685</v>
      </c>
      <c r="XDG87" s="145">
        <f t="shared" si="82"/>
        <v>0.52054794520547942</v>
      </c>
      <c r="XDH87" s="148">
        <f>(XCY87*(1+D80)^XDF87)-XCY87</f>
        <v>134341075.38194108</v>
      </c>
      <c r="XDI87" s="148">
        <f>XCY87*(1+XCZ87)^XDG87-XCY87</f>
        <v>8960402.1610121727</v>
      </c>
      <c r="XDJ87" s="149"/>
      <c r="XDK87" s="149">
        <v>1008077477.5429533</v>
      </c>
      <c r="XDL87" s="149">
        <f t="shared" si="57"/>
        <v>1008077477.5429533</v>
      </c>
      <c r="XDM87" s="149"/>
      <c r="XDN87" s="150">
        <f t="shared" si="85"/>
        <v>0</v>
      </c>
      <c r="XDO87" s="151">
        <f t="shared" si="83"/>
        <v>0</v>
      </c>
      <c r="XDP87" s="152">
        <f t="shared" si="86"/>
        <v>0</v>
      </c>
      <c r="XDQ87" s="153">
        <f t="shared" si="84"/>
        <v>0</v>
      </c>
      <c r="XDR87" s="154">
        <f t="shared" si="87"/>
        <v>0</v>
      </c>
    </row>
    <row r="88" spans="2:14 16326:16346" x14ac:dyDescent="0.25">
      <c r="B88" s="108" t="s">
        <v>69</v>
      </c>
      <c r="C88" s="108" t="s">
        <v>132</v>
      </c>
      <c r="D88" s="109">
        <v>8.6499999999999994E-2</v>
      </c>
      <c r="E88" s="119"/>
      <c r="F88" s="116">
        <f t="shared" si="74"/>
        <v>0</v>
      </c>
      <c r="G88" s="116">
        <f t="shared" si="75"/>
        <v>0</v>
      </c>
      <c r="H88" s="116">
        <f t="shared" si="76"/>
        <v>0</v>
      </c>
      <c r="I88" s="117">
        <f t="shared" si="77"/>
        <v>0</v>
      </c>
      <c r="J88" s="117">
        <f t="shared" si="78"/>
        <v>0</v>
      </c>
      <c r="K88" s="117">
        <f t="shared" si="79"/>
        <v>0</v>
      </c>
      <c r="L88" s="118">
        <f t="shared" si="80"/>
        <v>0</v>
      </c>
      <c r="M88" s="118">
        <f t="shared" si="81"/>
        <v>0</v>
      </c>
      <c r="N88" s="118">
        <f>XDR95*$XDJ$126</f>
        <v>0</v>
      </c>
      <c r="XCX88" s="108" t="s">
        <v>129</v>
      </c>
      <c r="XCY88" s="145">
        <v>246785000</v>
      </c>
      <c r="XCZ88" s="146">
        <v>0.02</v>
      </c>
      <c r="XDA88" s="147">
        <v>42649</v>
      </c>
      <c r="XDB88" s="147">
        <v>44475</v>
      </c>
      <c r="XDC88" s="147">
        <v>44477</v>
      </c>
      <c r="XDD88" s="145">
        <f>(XDC88-XDA88)+1</f>
        <v>1829</v>
      </c>
      <c r="XDE88" s="145">
        <f t="shared" si="88"/>
        <v>2</v>
      </c>
      <c r="XDF88" s="145">
        <f t="shared" si="82"/>
        <v>5.0109589041095894</v>
      </c>
      <c r="XDG88" s="145">
        <f t="shared" si="82"/>
        <v>5.4794520547945206E-3</v>
      </c>
      <c r="XDH88" s="148">
        <f>(XCY88*(1+D81)^XDF88)-XCY88</f>
        <v>151080061.51173025</v>
      </c>
      <c r="XDI88" s="148">
        <f>XCY88*(1+XCZ88)^XDG88-XCY88</f>
        <v>26779.487806022167</v>
      </c>
      <c r="XDJ88" s="149"/>
      <c r="XDK88" s="149">
        <v>397787962.53378975</v>
      </c>
      <c r="XDL88" s="149">
        <f t="shared" si="57"/>
        <v>397787962.53378975</v>
      </c>
      <c r="XDM88" s="149"/>
      <c r="XDN88" s="150">
        <f t="shared" si="85"/>
        <v>0</v>
      </c>
      <c r="XDO88" s="151">
        <f t="shared" si="83"/>
        <v>0</v>
      </c>
      <c r="XDP88" s="152">
        <f t="shared" si="86"/>
        <v>0</v>
      </c>
      <c r="XDQ88" s="153">
        <f t="shared" si="84"/>
        <v>0</v>
      </c>
      <c r="XDR88" s="154">
        <f t="shared" si="87"/>
        <v>0</v>
      </c>
    </row>
    <row r="89" spans="2:14 16326:16346" x14ac:dyDescent="0.25">
      <c r="B89" s="108" t="s">
        <v>69</v>
      </c>
      <c r="C89" s="108" t="s">
        <v>132</v>
      </c>
      <c r="D89" s="109">
        <v>8.8999999999999996E-2</v>
      </c>
      <c r="E89" s="119"/>
      <c r="F89" s="116">
        <f t="shared" si="74"/>
        <v>0</v>
      </c>
      <c r="G89" s="116">
        <f t="shared" si="75"/>
        <v>0</v>
      </c>
      <c r="H89" s="116">
        <f t="shared" si="76"/>
        <v>0</v>
      </c>
      <c r="I89" s="117">
        <f t="shared" si="77"/>
        <v>0</v>
      </c>
      <c r="J89" s="117">
        <f t="shared" si="78"/>
        <v>0</v>
      </c>
      <c r="K89" s="117">
        <f t="shared" si="79"/>
        <v>0</v>
      </c>
      <c r="L89" s="118">
        <f t="shared" si="80"/>
        <v>0</v>
      </c>
      <c r="M89" s="118">
        <f t="shared" si="81"/>
        <v>0</v>
      </c>
      <c r="N89" s="118">
        <f>XDR96*$XDJ$126</f>
        <v>0</v>
      </c>
      <c r="XCX89" s="108" t="s">
        <v>128</v>
      </c>
      <c r="XCY89" s="171">
        <v>87005000</v>
      </c>
      <c r="XCZ89" s="146">
        <v>0.02</v>
      </c>
      <c r="XDA89" s="147">
        <v>44172</v>
      </c>
      <c r="XDB89" s="147">
        <v>44203</v>
      </c>
      <c r="XDC89" s="147">
        <v>44477</v>
      </c>
      <c r="XDD89" s="145">
        <f t="shared" si="42"/>
        <v>305</v>
      </c>
      <c r="XDE89" s="145">
        <f t="shared" si="88"/>
        <v>274</v>
      </c>
      <c r="XDF89" s="145">
        <f t="shared" si="82"/>
        <v>0.83561643835616439</v>
      </c>
      <c r="XDG89" s="145">
        <f t="shared" si="82"/>
        <v>0.75068493150684934</v>
      </c>
      <c r="XDH89" s="148">
        <f>(XCY89*(1+D82/12)^(XDF89*12))-XCY89</f>
        <v>6326883.2321421802</v>
      </c>
      <c r="XDI89" s="148">
        <f>XCY89*(1+XCZ89/12)^(XDG89*12)-XCY89</f>
        <v>1315018.2678976357</v>
      </c>
      <c r="XDJ89" s="172">
        <f>E82+E83</f>
        <v>0</v>
      </c>
      <c r="XDK89" s="172">
        <v>243445582.74450716</v>
      </c>
      <c r="XDL89" s="172">
        <f>XDK89-XDJ89</f>
        <v>243445582.74450716</v>
      </c>
      <c r="XDM89" s="149"/>
      <c r="XDN89" s="150">
        <f t="shared" si="85"/>
        <v>0</v>
      </c>
      <c r="XDO89" s="151">
        <f t="shared" si="83"/>
        <v>0</v>
      </c>
      <c r="XDP89" s="152">
        <f t="shared" si="86"/>
        <v>0</v>
      </c>
      <c r="XDQ89" s="153">
        <f t="shared" si="84"/>
        <v>0</v>
      </c>
      <c r="XDR89" s="154">
        <f t="shared" si="87"/>
        <v>0</v>
      </c>
    </row>
    <row r="90" spans="2:14 16326:16346" x14ac:dyDescent="0.25">
      <c r="B90" s="108" t="s">
        <v>70</v>
      </c>
      <c r="C90" s="108" t="s">
        <v>132</v>
      </c>
      <c r="D90" s="109">
        <v>0.09</v>
      </c>
      <c r="E90" s="119"/>
      <c r="F90" s="116">
        <f t="shared" si="74"/>
        <v>0</v>
      </c>
      <c r="G90" s="116">
        <f t="shared" si="75"/>
        <v>0</v>
      </c>
      <c r="H90" s="116">
        <f t="shared" si="76"/>
        <v>0</v>
      </c>
      <c r="I90" s="117">
        <f t="shared" si="77"/>
        <v>0</v>
      </c>
      <c r="J90" s="117">
        <f t="shared" si="78"/>
        <v>0</v>
      </c>
      <c r="K90" s="117">
        <f t="shared" si="79"/>
        <v>0</v>
      </c>
      <c r="L90" s="118">
        <f t="shared" si="80"/>
        <v>0</v>
      </c>
      <c r="M90" s="118">
        <f t="shared" si="81"/>
        <v>0</v>
      </c>
      <c r="N90" s="118">
        <f>XDR97*$XDJ$126</f>
        <v>0</v>
      </c>
      <c r="XCX90" s="108" t="s">
        <v>128</v>
      </c>
      <c r="XCY90" s="171">
        <v>136505000</v>
      </c>
      <c r="XCZ90" s="146">
        <v>0.02</v>
      </c>
      <c r="XDA90" s="147">
        <v>44172</v>
      </c>
      <c r="XDB90" s="147">
        <v>44203</v>
      </c>
      <c r="XDC90" s="147">
        <v>44477</v>
      </c>
      <c r="XDD90" s="145">
        <f t="shared" si="42"/>
        <v>305</v>
      </c>
      <c r="XDE90" s="145">
        <f t="shared" si="88"/>
        <v>274</v>
      </c>
      <c r="XDF90" s="145">
        <f t="shared" si="82"/>
        <v>0.83561643835616439</v>
      </c>
      <c r="XDG90" s="145">
        <f t="shared" si="82"/>
        <v>0.75068493150684934</v>
      </c>
      <c r="XDH90" s="148">
        <f>(XCY90*(1+D83/12)^(XDF90*12))-XCY90</f>
        <v>10230505.925125152</v>
      </c>
      <c r="XDI90" s="148">
        <f>XCY90*(1+XCZ90/12)^(XDG90*12)-XCY90</f>
        <v>2063175.319342196</v>
      </c>
      <c r="XDJ90" s="172"/>
      <c r="XDK90" s="172"/>
      <c r="XDL90" s="172"/>
      <c r="XDM90" s="149"/>
      <c r="XDN90" s="150">
        <f t="shared" si="85"/>
        <v>0</v>
      </c>
      <c r="XDO90" s="151">
        <f t="shared" si="83"/>
        <v>0</v>
      </c>
      <c r="XDP90" s="152">
        <f t="shared" si="86"/>
        <v>0</v>
      </c>
      <c r="XDQ90" s="153">
        <f t="shared" si="84"/>
        <v>0</v>
      </c>
      <c r="XDR90" s="154">
        <f t="shared" si="87"/>
        <v>0</v>
      </c>
    </row>
    <row r="91" spans="2:14 16326:16346" x14ac:dyDescent="0.25">
      <c r="B91" s="108" t="s">
        <v>70</v>
      </c>
      <c r="C91" s="108" t="s">
        <v>132</v>
      </c>
      <c r="D91" s="109">
        <v>9.2499999999999999E-2</v>
      </c>
      <c r="E91" s="119"/>
      <c r="F91" s="116">
        <f t="shared" si="74"/>
        <v>0</v>
      </c>
      <c r="G91" s="116">
        <f t="shared" si="75"/>
        <v>0</v>
      </c>
      <c r="H91" s="116">
        <f t="shared" si="76"/>
        <v>0</v>
      </c>
      <c r="I91" s="117">
        <f t="shared" si="77"/>
        <v>0</v>
      </c>
      <c r="J91" s="117">
        <f t="shared" si="78"/>
        <v>0</v>
      </c>
      <c r="K91" s="117">
        <f t="shared" si="79"/>
        <v>0</v>
      </c>
      <c r="L91" s="118">
        <f t="shared" si="80"/>
        <v>0</v>
      </c>
      <c r="M91" s="118">
        <f t="shared" si="81"/>
        <v>0</v>
      </c>
      <c r="N91" s="118">
        <f>XDR98*$XDJ$126</f>
        <v>0</v>
      </c>
      <c r="XCX91" s="108" t="s">
        <v>127</v>
      </c>
      <c r="XCY91" s="171">
        <v>273154000</v>
      </c>
      <c r="XCZ91" s="146">
        <v>0.02</v>
      </c>
      <c r="XDA91" s="147">
        <v>43922</v>
      </c>
      <c r="XDB91" s="147">
        <v>44271</v>
      </c>
      <c r="XDC91" s="147">
        <v>44477</v>
      </c>
      <c r="XDD91" s="145">
        <f t="shared" si="42"/>
        <v>555</v>
      </c>
      <c r="XDE91" s="145">
        <f t="shared" si="88"/>
        <v>206</v>
      </c>
      <c r="XDF91" s="145">
        <f t="shared" si="82"/>
        <v>1.5205479452054795</v>
      </c>
      <c r="XDG91" s="145">
        <f t="shared" si="82"/>
        <v>0.56438356164383563</v>
      </c>
      <c r="XDH91" s="148">
        <f>(XCY91*(1+D84)^(XDF91))-XCY91</f>
        <v>37159028.32956636</v>
      </c>
      <c r="XDI91" s="148">
        <f>XCY91*(1+XCZ91)^(XDG91)-XCY91</f>
        <v>3069968.3090387583</v>
      </c>
      <c r="XDJ91" s="172">
        <f>E84+E85</f>
        <v>0</v>
      </c>
      <c r="XDK91" s="176">
        <v>685723495.67075586</v>
      </c>
      <c r="XDL91" s="172">
        <f>XDK91-XDJ91</f>
        <v>685723495.67075586</v>
      </c>
      <c r="XDM91" s="149"/>
      <c r="XDN91" s="150">
        <f t="shared" si="85"/>
        <v>0</v>
      </c>
      <c r="XDO91" s="151">
        <f t="shared" si="83"/>
        <v>0</v>
      </c>
      <c r="XDP91" s="152">
        <f t="shared" si="86"/>
        <v>0</v>
      </c>
      <c r="XDQ91" s="153">
        <f t="shared" si="84"/>
        <v>0</v>
      </c>
      <c r="XDR91" s="154">
        <f t="shared" si="87"/>
        <v>0</v>
      </c>
    </row>
    <row r="92" spans="2:14 16326:16346" x14ac:dyDescent="0.25">
      <c r="B92" s="108" t="s">
        <v>71</v>
      </c>
      <c r="C92" s="108" t="s">
        <v>132</v>
      </c>
      <c r="D92" s="110">
        <v>9.01E-2</v>
      </c>
      <c r="E92" s="119"/>
      <c r="F92" s="116">
        <f t="shared" si="74"/>
        <v>0</v>
      </c>
      <c r="G92" s="116">
        <f t="shared" si="75"/>
        <v>0</v>
      </c>
      <c r="H92" s="116">
        <f t="shared" si="76"/>
        <v>0</v>
      </c>
      <c r="I92" s="117">
        <f t="shared" si="77"/>
        <v>0</v>
      </c>
      <c r="J92" s="117">
        <f t="shared" si="78"/>
        <v>0</v>
      </c>
      <c r="K92" s="117">
        <f t="shared" si="79"/>
        <v>0</v>
      </c>
      <c r="L92" s="118">
        <f t="shared" si="80"/>
        <v>0</v>
      </c>
      <c r="M92" s="118">
        <f t="shared" si="81"/>
        <v>0</v>
      </c>
      <c r="N92" s="118">
        <f>XDR99*$XDJ$126</f>
        <v>0</v>
      </c>
      <c r="XCX92" s="108" t="s">
        <v>127</v>
      </c>
      <c r="XCY92" s="171">
        <v>323423000</v>
      </c>
      <c r="XCZ92" s="146">
        <v>0.02</v>
      </c>
      <c r="XDA92" s="147">
        <v>43922</v>
      </c>
      <c r="XDB92" s="147">
        <v>44271</v>
      </c>
      <c r="XDC92" s="147">
        <v>44477</v>
      </c>
      <c r="XDD92" s="145">
        <f t="shared" si="42"/>
        <v>555</v>
      </c>
      <c r="XDE92" s="145">
        <f t="shared" si="88"/>
        <v>206</v>
      </c>
      <c r="XDF92" s="145">
        <f t="shared" si="82"/>
        <v>1.5205479452054795</v>
      </c>
      <c r="XDG92" s="145">
        <f t="shared" si="82"/>
        <v>0.56438356164383563</v>
      </c>
      <c r="XDH92" s="148">
        <f>(XCY92*(1+D85)^(XDF92))-XCY92</f>
        <v>45282559.179854035</v>
      </c>
      <c r="XDI92" s="148">
        <f>XCY92*(1+XCZ92)^(XDG92)-XCY92</f>
        <v>3634939.8522966504</v>
      </c>
      <c r="XDJ92" s="172"/>
      <c r="XDK92" s="176"/>
      <c r="XDL92" s="172"/>
      <c r="XDM92" s="149"/>
      <c r="XDN92" s="150">
        <f t="shared" si="85"/>
        <v>0</v>
      </c>
      <c r="XDO92" s="151">
        <f t="shared" si="83"/>
        <v>0</v>
      </c>
      <c r="XDP92" s="152">
        <f t="shared" si="86"/>
        <v>0</v>
      </c>
      <c r="XDQ92" s="153">
        <f t="shared" si="84"/>
        <v>0</v>
      </c>
      <c r="XDR92" s="154">
        <f t="shared" si="87"/>
        <v>0</v>
      </c>
    </row>
    <row r="93" spans="2:14 16326:16346" x14ac:dyDescent="0.25">
      <c r="B93" s="108" t="s">
        <v>71</v>
      </c>
      <c r="C93" s="108" t="s">
        <v>132</v>
      </c>
      <c r="D93" s="110">
        <v>9.2600000000000002E-2</v>
      </c>
      <c r="E93" s="119"/>
      <c r="F93" s="116">
        <f t="shared" si="74"/>
        <v>0</v>
      </c>
      <c r="G93" s="116">
        <f t="shared" si="75"/>
        <v>0</v>
      </c>
      <c r="H93" s="116">
        <f t="shared" si="76"/>
        <v>0</v>
      </c>
      <c r="I93" s="117">
        <f t="shared" si="77"/>
        <v>0</v>
      </c>
      <c r="J93" s="117">
        <f t="shared" si="78"/>
        <v>0</v>
      </c>
      <c r="K93" s="117">
        <f t="shared" si="79"/>
        <v>0</v>
      </c>
      <c r="L93" s="118">
        <f t="shared" si="80"/>
        <v>0</v>
      </c>
      <c r="M93" s="118">
        <f t="shared" si="81"/>
        <v>0</v>
      </c>
      <c r="N93" s="118">
        <f>XDR100*$XDJ$126</f>
        <v>0</v>
      </c>
      <c r="XCX93" s="108" t="s">
        <v>129</v>
      </c>
      <c r="XCY93" s="173">
        <v>257201000</v>
      </c>
      <c r="XCZ93" s="146">
        <v>0.02</v>
      </c>
      <c r="XDA93" s="147">
        <v>43175</v>
      </c>
      <c r="XDB93" s="147">
        <v>44271</v>
      </c>
      <c r="XDC93" s="147">
        <v>44477</v>
      </c>
      <c r="XDD93" s="145">
        <f t="shared" ref="XDD93:XDD94" si="89">(XDC93-XDA93)+1</f>
        <v>1303</v>
      </c>
      <c r="XDE93" s="145">
        <f t="shared" si="88"/>
        <v>206</v>
      </c>
      <c r="XDF93" s="145">
        <f t="shared" si="82"/>
        <v>3.56986301369863</v>
      </c>
      <c r="XDG93" s="145">
        <f t="shared" si="82"/>
        <v>0.56438356164383563</v>
      </c>
      <c r="XDH93" s="148">
        <f>(XCY93*(1+D86)^XDF93)-XCY93</f>
        <v>90019405.876892745</v>
      </c>
      <c r="XDI93" s="148">
        <f>XCY93*(1+XCZ93)^XDG93-XCY93</f>
        <v>2890673.0966893137</v>
      </c>
      <c r="XDJ93" s="172">
        <f>E86+E87</f>
        <v>0</v>
      </c>
      <c r="XDK93" s="174">
        <v>419104835.87856424</v>
      </c>
      <c r="XDL93" s="172">
        <f>XDK93-XDJ93</f>
        <v>419104835.87856424</v>
      </c>
      <c r="XDM93" s="149"/>
      <c r="XDN93" s="150">
        <f t="shared" si="85"/>
        <v>0</v>
      </c>
      <c r="XDO93" s="151">
        <f t="shared" si="83"/>
        <v>0</v>
      </c>
      <c r="XDP93" s="152">
        <f t="shared" si="86"/>
        <v>0</v>
      </c>
      <c r="XDQ93" s="153">
        <f t="shared" si="84"/>
        <v>0</v>
      </c>
      <c r="XDR93" s="154">
        <f t="shared" si="87"/>
        <v>0</v>
      </c>
    </row>
    <row r="94" spans="2:14 16326:16346" x14ac:dyDescent="0.25">
      <c r="B94" s="108" t="s">
        <v>73</v>
      </c>
      <c r="C94" s="108" t="s">
        <v>131</v>
      </c>
      <c r="D94" s="109">
        <v>9.1200000000000003E-2</v>
      </c>
      <c r="E94" s="119"/>
      <c r="F94" s="116">
        <f t="shared" ref="F94:F99" si="90">XDN101*$XDB$127</f>
        <v>0</v>
      </c>
      <c r="G94" s="116">
        <f t="shared" ref="G94:G99" si="91">XDN101*$XDC$127</f>
        <v>0</v>
      </c>
      <c r="H94" s="116">
        <f t="shared" ref="H94:H99" si="92">XDN101*$XDD$127</f>
        <v>0</v>
      </c>
      <c r="I94" s="117">
        <f t="shared" ref="I94:I99" si="93">XDP101*$XDE$127</f>
        <v>0</v>
      </c>
      <c r="J94" s="117">
        <f t="shared" ref="J94:J99" si="94">XDP101*$XDF$127</f>
        <v>0</v>
      </c>
      <c r="K94" s="117">
        <f t="shared" ref="K94:K99" si="95">XDP101*$XDG$127</f>
        <v>0</v>
      </c>
      <c r="L94" s="118">
        <f t="shared" ref="L94:L99" si="96">XDR101*$XDH$127</f>
        <v>0</v>
      </c>
      <c r="M94" s="118">
        <f t="shared" ref="M94:M99" si="97">XDR101*$XDI$127</f>
        <v>0</v>
      </c>
      <c r="N94" s="118">
        <f>XDR101*$XDJ$127</f>
        <v>0</v>
      </c>
      <c r="XCX94" s="108" t="s">
        <v>129</v>
      </c>
      <c r="XCY94" s="177">
        <v>50755000</v>
      </c>
      <c r="XCZ94" s="146">
        <v>0.02</v>
      </c>
      <c r="XDA94" s="147">
        <v>43175</v>
      </c>
      <c r="XDB94" s="147">
        <v>44271</v>
      </c>
      <c r="XDC94" s="147">
        <v>44477</v>
      </c>
      <c r="XDD94" s="145">
        <f t="shared" si="89"/>
        <v>1303</v>
      </c>
      <c r="XDE94" s="145">
        <f t="shared" si="88"/>
        <v>206</v>
      </c>
      <c r="XDF94" s="145">
        <f t="shared" si="82"/>
        <v>3.56986301369863</v>
      </c>
      <c r="XDG94" s="145">
        <f t="shared" si="82"/>
        <v>0.56438356164383563</v>
      </c>
      <c r="XDH94" s="148">
        <f>(XCY94*(1+D87)^XDF94)-XCY94</f>
        <v>18327929.953884616</v>
      </c>
      <c r="XDI94" s="148">
        <f>XCY94*(1+XCZ94)^XDG94-XCY94</f>
        <v>570433.68036074936</v>
      </c>
      <c r="XDJ94" s="172"/>
      <c r="XDK94" s="174"/>
      <c r="XDL94" s="172"/>
      <c r="XDM94" s="149"/>
      <c r="XDN94" s="150">
        <f t="shared" si="85"/>
        <v>0</v>
      </c>
      <c r="XDO94" s="151">
        <f t="shared" si="83"/>
        <v>0</v>
      </c>
      <c r="XDP94" s="152">
        <f t="shared" si="86"/>
        <v>0</v>
      </c>
      <c r="XDQ94" s="153">
        <f t="shared" si="84"/>
        <v>0</v>
      </c>
      <c r="XDR94" s="154">
        <f t="shared" si="87"/>
        <v>0</v>
      </c>
    </row>
    <row r="95" spans="2:14 16326:16346" x14ac:dyDescent="0.25">
      <c r="B95" s="108" t="s">
        <v>73</v>
      </c>
      <c r="C95" s="108" t="s">
        <v>131</v>
      </c>
      <c r="D95" s="109">
        <v>9.3700000000000006E-2</v>
      </c>
      <c r="E95" s="119"/>
      <c r="F95" s="116">
        <f t="shared" si="90"/>
        <v>0</v>
      </c>
      <c r="G95" s="116">
        <f t="shared" si="91"/>
        <v>0</v>
      </c>
      <c r="H95" s="116">
        <f t="shared" si="92"/>
        <v>0</v>
      </c>
      <c r="I95" s="117">
        <f t="shared" si="93"/>
        <v>0</v>
      </c>
      <c r="J95" s="117">
        <f t="shared" si="94"/>
        <v>0</v>
      </c>
      <c r="K95" s="117">
        <f t="shared" si="95"/>
        <v>0</v>
      </c>
      <c r="L95" s="118">
        <f t="shared" si="96"/>
        <v>0</v>
      </c>
      <c r="M95" s="118">
        <f t="shared" si="97"/>
        <v>0</v>
      </c>
      <c r="N95" s="118">
        <f>XDR102*$XDJ$127</f>
        <v>0</v>
      </c>
      <c r="XCX95" s="108" t="s">
        <v>128</v>
      </c>
      <c r="XCY95" s="171">
        <v>123408000</v>
      </c>
      <c r="XCZ95" s="146">
        <v>0.02</v>
      </c>
      <c r="XDA95" s="147">
        <v>44172</v>
      </c>
      <c r="XDB95" s="147">
        <v>44203</v>
      </c>
      <c r="XDC95" s="147">
        <v>44477</v>
      </c>
      <c r="XDD95" s="145">
        <f t="shared" si="42"/>
        <v>305</v>
      </c>
      <c r="XDE95" s="145">
        <f t="shared" si="88"/>
        <v>274</v>
      </c>
      <c r="XDF95" s="145">
        <f t="shared" si="82"/>
        <v>0.83561643835616439</v>
      </c>
      <c r="XDG95" s="145">
        <f t="shared" si="82"/>
        <v>0.75068493150684934</v>
      </c>
      <c r="XDH95" s="148">
        <f>(XCY95*(1+D88/12)^(XDF95*12))-XCY95</f>
        <v>9215925.373487711</v>
      </c>
      <c r="XDI95" s="148">
        <f>XCY95*(1+XCZ95/12)^(XDG95*12)-XCY95</f>
        <v>1865223.5435286611</v>
      </c>
      <c r="XDJ95" s="172">
        <f>E88+E89</f>
        <v>0</v>
      </c>
      <c r="XDK95" s="172">
        <v>402294895.03442204</v>
      </c>
      <c r="XDL95" s="172">
        <f>XDK95-XDJ95</f>
        <v>402294895.03442204</v>
      </c>
      <c r="XDM95" s="149"/>
      <c r="XDN95" s="150">
        <f t="shared" si="85"/>
        <v>0</v>
      </c>
      <c r="XDO95" s="151">
        <f t="shared" si="83"/>
        <v>0</v>
      </c>
      <c r="XDP95" s="152">
        <f t="shared" si="86"/>
        <v>0</v>
      </c>
      <c r="XDQ95" s="153">
        <f t="shared" si="84"/>
        <v>0</v>
      </c>
      <c r="XDR95" s="154">
        <f t="shared" si="87"/>
        <v>0</v>
      </c>
    </row>
    <row r="96" spans="2:14 16326:16346" x14ac:dyDescent="0.25">
      <c r="B96" s="108" t="s">
        <v>74</v>
      </c>
      <c r="C96" s="108" t="s">
        <v>131</v>
      </c>
      <c r="D96" s="109">
        <v>9.5000000000000001E-2</v>
      </c>
      <c r="E96" s="119"/>
      <c r="F96" s="116">
        <f t="shared" si="90"/>
        <v>0</v>
      </c>
      <c r="G96" s="116">
        <f t="shared" si="91"/>
        <v>0</v>
      </c>
      <c r="H96" s="116">
        <f t="shared" si="92"/>
        <v>0</v>
      </c>
      <c r="I96" s="117">
        <f t="shared" si="93"/>
        <v>0</v>
      </c>
      <c r="J96" s="117">
        <f t="shared" si="94"/>
        <v>0</v>
      </c>
      <c r="K96" s="117">
        <f t="shared" si="95"/>
        <v>0</v>
      </c>
      <c r="L96" s="118">
        <f t="shared" si="96"/>
        <v>0</v>
      </c>
      <c r="M96" s="118">
        <f t="shared" si="97"/>
        <v>0</v>
      </c>
      <c r="N96" s="118">
        <f>XDR103*$XDJ$127</f>
        <v>0</v>
      </c>
      <c r="XCX96" s="108" t="s">
        <v>128</v>
      </c>
      <c r="XCY96" s="171">
        <v>245238000</v>
      </c>
      <c r="XCZ96" s="146">
        <v>0.02</v>
      </c>
      <c r="XDA96" s="147">
        <v>44172</v>
      </c>
      <c r="XDB96" s="147">
        <v>44203</v>
      </c>
      <c r="XDC96" s="147">
        <v>44477</v>
      </c>
      <c r="XDD96" s="145">
        <f t="shared" si="42"/>
        <v>305</v>
      </c>
      <c r="XDE96" s="145">
        <f t="shared" si="88"/>
        <v>274</v>
      </c>
      <c r="XDF96" s="145">
        <f t="shared" si="82"/>
        <v>0.83561643835616439</v>
      </c>
      <c r="XDG96" s="145">
        <f t="shared" si="82"/>
        <v>0.75068493150684934</v>
      </c>
      <c r="XDH96" s="148">
        <f>(XCY96*(1+D89/12)^(XDF96*12))-XCY96</f>
        <v>18861149.370291382</v>
      </c>
      <c r="XDI96" s="148">
        <f>XCY96*(1+XCZ96/12)^(XDG96*12)-XCY96</f>
        <v>3706596.7471143007</v>
      </c>
      <c r="XDJ96" s="172"/>
      <c r="XDK96" s="172"/>
      <c r="XDL96" s="172"/>
      <c r="XDM96" s="149"/>
      <c r="XDN96" s="150">
        <f t="shared" si="85"/>
        <v>0</v>
      </c>
      <c r="XDO96" s="151">
        <f t="shared" si="83"/>
        <v>0</v>
      </c>
      <c r="XDP96" s="152">
        <f t="shared" si="86"/>
        <v>0</v>
      </c>
      <c r="XDQ96" s="153">
        <f t="shared" si="84"/>
        <v>0</v>
      </c>
      <c r="XDR96" s="154">
        <f t="shared" si="87"/>
        <v>0</v>
      </c>
    </row>
    <row r="97" spans="2:14 16326:16346" x14ac:dyDescent="0.25">
      <c r="B97" s="108" t="s">
        <v>74</v>
      </c>
      <c r="C97" s="108" t="s">
        <v>131</v>
      </c>
      <c r="D97" s="109">
        <v>9.7500000000000003E-2</v>
      </c>
      <c r="E97" s="119"/>
      <c r="F97" s="116">
        <f t="shared" si="90"/>
        <v>0</v>
      </c>
      <c r="G97" s="116">
        <f t="shared" si="91"/>
        <v>0</v>
      </c>
      <c r="H97" s="116">
        <f t="shared" si="92"/>
        <v>0</v>
      </c>
      <c r="I97" s="117">
        <f t="shared" si="93"/>
        <v>0</v>
      </c>
      <c r="J97" s="117">
        <f t="shared" si="94"/>
        <v>0</v>
      </c>
      <c r="K97" s="117">
        <f t="shared" si="95"/>
        <v>0</v>
      </c>
      <c r="L97" s="118">
        <f t="shared" si="96"/>
        <v>0</v>
      </c>
      <c r="M97" s="118">
        <f t="shared" si="97"/>
        <v>0</v>
      </c>
      <c r="N97" s="118">
        <f>XDR104*$XDJ$127</f>
        <v>0</v>
      </c>
      <c r="XCX97" s="108" t="s">
        <v>127</v>
      </c>
      <c r="XCY97" s="171">
        <v>381396000</v>
      </c>
      <c r="XCZ97" s="146">
        <v>0.02</v>
      </c>
      <c r="XDA97" s="147">
        <v>43922</v>
      </c>
      <c r="XDB97" s="147">
        <v>44287</v>
      </c>
      <c r="XDC97" s="147">
        <v>44477</v>
      </c>
      <c r="XDD97" s="145">
        <f t="shared" si="42"/>
        <v>555</v>
      </c>
      <c r="XDE97" s="145">
        <f t="shared" si="88"/>
        <v>190</v>
      </c>
      <c r="XDF97" s="145">
        <f t="shared" si="82"/>
        <v>1.5205479452054795</v>
      </c>
      <c r="XDG97" s="145">
        <f t="shared" si="82"/>
        <v>0.52054794520547942</v>
      </c>
      <c r="XDH97" s="148">
        <f>(XCY97*(1+D90)^XDF97)-XCY97</f>
        <v>53399377.721929491</v>
      </c>
      <c r="XDI97" s="148">
        <f>XCY97*(1+XCZ97)^XDG97-XCY97</f>
        <v>3951845.9608053565</v>
      </c>
      <c r="XDJ97" s="172">
        <f>E90+E91</f>
        <v>0</v>
      </c>
      <c r="XDK97" s="172">
        <v>1039169682.1216642</v>
      </c>
      <c r="XDL97" s="172">
        <f>XDK97-XDJ97</f>
        <v>1039169682.1216642</v>
      </c>
      <c r="XDM97" s="149"/>
      <c r="XDN97" s="150">
        <f t="shared" si="85"/>
        <v>0</v>
      </c>
      <c r="XDO97" s="151">
        <f t="shared" si="83"/>
        <v>0</v>
      </c>
      <c r="XDP97" s="152">
        <f t="shared" si="86"/>
        <v>0</v>
      </c>
      <c r="XDQ97" s="153">
        <f t="shared" si="84"/>
        <v>0</v>
      </c>
      <c r="XDR97" s="154">
        <f t="shared" si="87"/>
        <v>0</v>
      </c>
    </row>
    <row r="98" spans="2:14 16326:16346" x14ac:dyDescent="0.25">
      <c r="B98" s="108" t="s">
        <v>75</v>
      </c>
      <c r="C98" s="108" t="s">
        <v>131</v>
      </c>
      <c r="D98" s="110">
        <v>9.5000000000000001E-2</v>
      </c>
      <c r="E98" s="119"/>
      <c r="F98" s="116">
        <f t="shared" si="90"/>
        <v>0</v>
      </c>
      <c r="G98" s="116">
        <f t="shared" si="91"/>
        <v>0</v>
      </c>
      <c r="H98" s="116">
        <f t="shared" si="92"/>
        <v>0</v>
      </c>
      <c r="I98" s="117">
        <f t="shared" si="93"/>
        <v>0</v>
      </c>
      <c r="J98" s="117">
        <f t="shared" si="94"/>
        <v>0</v>
      </c>
      <c r="K98" s="117">
        <f t="shared" si="95"/>
        <v>0</v>
      </c>
      <c r="L98" s="118">
        <f t="shared" si="96"/>
        <v>0</v>
      </c>
      <c r="M98" s="118">
        <f t="shared" si="97"/>
        <v>0</v>
      </c>
      <c r="N98" s="118">
        <f>XDR105*$XDJ$127</f>
        <v>0</v>
      </c>
      <c r="XCX98" s="108" t="s">
        <v>127</v>
      </c>
      <c r="XCY98" s="171">
        <v>520139000</v>
      </c>
      <c r="XCZ98" s="146">
        <v>0.02</v>
      </c>
      <c r="XDA98" s="147">
        <v>43922</v>
      </c>
      <c r="XDB98" s="147">
        <v>44287</v>
      </c>
      <c r="XDC98" s="147">
        <v>44477</v>
      </c>
      <c r="XDD98" s="145">
        <f t="shared" si="42"/>
        <v>555</v>
      </c>
      <c r="XDE98" s="145">
        <f t="shared" si="88"/>
        <v>190</v>
      </c>
      <c r="XDF98" s="145">
        <f t="shared" si="82"/>
        <v>1.5205479452054795</v>
      </c>
      <c r="XDG98" s="145">
        <f t="shared" si="82"/>
        <v>0.52054794520547942</v>
      </c>
      <c r="XDH98" s="148">
        <f>(XCY98*(1+D91)^XDF98)-XCY98</f>
        <v>74894022.770470977</v>
      </c>
      <c r="XDI98" s="148">
        <f>XCY98*(1+XCZ98)^XDG98-XCY98</f>
        <v>5389435.6684583426</v>
      </c>
      <c r="XDJ98" s="172"/>
      <c r="XDK98" s="172"/>
      <c r="XDL98" s="172"/>
      <c r="XDM98" s="149"/>
      <c r="XDN98" s="150">
        <f t="shared" si="85"/>
        <v>0</v>
      </c>
      <c r="XDO98" s="151">
        <f t="shared" si="83"/>
        <v>0</v>
      </c>
      <c r="XDP98" s="152">
        <f t="shared" si="86"/>
        <v>0</v>
      </c>
      <c r="XDQ98" s="153">
        <f t="shared" si="84"/>
        <v>0</v>
      </c>
      <c r="XDR98" s="154">
        <f t="shared" si="87"/>
        <v>0</v>
      </c>
    </row>
    <row r="99" spans="2:14 16326:16346" x14ac:dyDescent="0.25">
      <c r="B99" s="108" t="s">
        <v>75</v>
      </c>
      <c r="C99" s="108" t="s">
        <v>131</v>
      </c>
      <c r="D99" s="110">
        <v>9.7500000000000003E-2</v>
      </c>
      <c r="E99" s="119"/>
      <c r="F99" s="116">
        <f t="shared" si="90"/>
        <v>0</v>
      </c>
      <c r="G99" s="116">
        <f t="shared" si="91"/>
        <v>0</v>
      </c>
      <c r="H99" s="116">
        <f t="shared" si="92"/>
        <v>0</v>
      </c>
      <c r="I99" s="117">
        <f t="shared" si="93"/>
        <v>0</v>
      </c>
      <c r="J99" s="117">
        <f t="shared" si="94"/>
        <v>0</v>
      </c>
      <c r="K99" s="117">
        <f t="shared" si="95"/>
        <v>0</v>
      </c>
      <c r="L99" s="118">
        <f t="shared" si="96"/>
        <v>0</v>
      </c>
      <c r="M99" s="118">
        <f t="shared" si="97"/>
        <v>0</v>
      </c>
      <c r="N99" s="118">
        <f>XDR106*$XDJ$127</f>
        <v>0</v>
      </c>
      <c r="XCX99" s="108" t="s">
        <v>129</v>
      </c>
      <c r="XCY99" s="173">
        <v>211885000</v>
      </c>
      <c r="XCZ99" s="146">
        <v>0</v>
      </c>
      <c r="XDA99" s="147">
        <v>43175</v>
      </c>
      <c r="XDB99" s="147">
        <v>45001</v>
      </c>
      <c r="XDC99" s="147">
        <v>44477</v>
      </c>
      <c r="XDD99" s="145">
        <f t="shared" ref="XDD99:XDD100" si="98">(XDC99-XDA99)+1</f>
        <v>1303</v>
      </c>
      <c r="XDE99" s="145">
        <v>0</v>
      </c>
      <c r="XDF99" s="145">
        <f t="shared" si="82"/>
        <v>3.56986301369863</v>
      </c>
      <c r="XDG99" s="145">
        <f t="shared" si="82"/>
        <v>0</v>
      </c>
      <c r="XDH99" s="148">
        <f>(XCY99*(1+D92)^XDF99)-XCY99</f>
        <v>76418498.766352594</v>
      </c>
      <c r="XDI99" s="148">
        <f>XCY99*(1+XCZ99)^XDG99-XCY99</f>
        <v>0</v>
      </c>
      <c r="XDJ99" s="172">
        <f>E92+E93</f>
        <v>0</v>
      </c>
      <c r="XDK99" s="174">
        <v>425500341.24382037</v>
      </c>
      <c r="XDL99" s="172">
        <f>XDK99-XDJ99</f>
        <v>425500341.24382037</v>
      </c>
      <c r="XDM99" s="149"/>
      <c r="XDN99" s="150">
        <f t="shared" si="85"/>
        <v>0</v>
      </c>
      <c r="XDO99" s="151">
        <f t="shared" si="83"/>
        <v>0</v>
      </c>
      <c r="XDP99" s="152">
        <f t="shared" si="86"/>
        <v>0</v>
      </c>
      <c r="XDQ99" s="153">
        <f t="shared" si="84"/>
        <v>0</v>
      </c>
      <c r="XDR99" s="154">
        <f t="shared" si="87"/>
        <v>0</v>
      </c>
    </row>
    <row r="100" spans="2:14 16326:16346" x14ac:dyDescent="0.25">
      <c r="B100" s="108" t="s">
        <v>59</v>
      </c>
      <c r="C100" s="108" t="s">
        <v>132</v>
      </c>
      <c r="D100" s="111">
        <v>9.11E-2</v>
      </c>
      <c r="E100" s="119"/>
      <c r="F100" s="116">
        <f t="shared" ref="F100:F114" si="99">XDN107*$XDB$126</f>
        <v>0</v>
      </c>
      <c r="G100" s="116">
        <f t="shared" ref="G100:G114" si="100">XDN107*$XDC$126</f>
        <v>0</v>
      </c>
      <c r="H100" s="116">
        <f t="shared" ref="H100:H114" si="101">XDN107*$XDD$126</f>
        <v>0</v>
      </c>
      <c r="I100" s="117">
        <f t="shared" ref="I100:I114" si="102">XDP107*$XDE$126</f>
        <v>0</v>
      </c>
      <c r="J100" s="117">
        <f t="shared" ref="J100:J114" si="103">XDP107*$XDF$126</f>
        <v>0</v>
      </c>
      <c r="K100" s="117">
        <f t="shared" ref="K100:K114" si="104">XDP107*$XDG$126</f>
        <v>0</v>
      </c>
      <c r="L100" s="118">
        <f t="shared" ref="L100:L114" si="105">XDR107*$XDH$126</f>
        <v>0</v>
      </c>
      <c r="M100" s="118">
        <f t="shared" ref="M100:M114" si="106">XDR107*$XDI$126</f>
        <v>0</v>
      </c>
      <c r="N100" s="118">
        <f>XDR107*$XDJ$126</f>
        <v>0</v>
      </c>
      <c r="XCX100" s="108" t="s">
        <v>129</v>
      </c>
      <c r="XCY100" s="173">
        <v>100905000</v>
      </c>
      <c r="XCZ100" s="146">
        <v>0</v>
      </c>
      <c r="XDA100" s="147">
        <v>43175</v>
      </c>
      <c r="XDB100" s="147">
        <v>45001</v>
      </c>
      <c r="XDC100" s="147">
        <v>44477</v>
      </c>
      <c r="XDD100" s="145">
        <f t="shared" si="98"/>
        <v>1303</v>
      </c>
      <c r="XDE100" s="145">
        <v>0</v>
      </c>
      <c r="XDF100" s="145">
        <f t="shared" si="82"/>
        <v>3.56986301369863</v>
      </c>
      <c r="XDG100" s="145">
        <f t="shared" si="82"/>
        <v>0</v>
      </c>
      <c r="XDH100" s="148">
        <f>(XCY100*(1+D93)^XDF100)-XCY100</f>
        <v>37519794.815861344</v>
      </c>
      <c r="XDI100" s="148">
        <f>XCY100*(1+XCZ100)^XDG100-XCY100</f>
        <v>0</v>
      </c>
      <c r="XDJ100" s="172"/>
      <c r="XDK100" s="174"/>
      <c r="XDL100" s="172"/>
      <c r="XDM100" s="149"/>
      <c r="XDN100" s="150">
        <f t="shared" si="85"/>
        <v>0</v>
      </c>
      <c r="XDO100" s="151">
        <f t="shared" si="83"/>
        <v>0</v>
      </c>
      <c r="XDP100" s="152">
        <f t="shared" si="86"/>
        <v>0</v>
      </c>
      <c r="XDQ100" s="153">
        <f t="shared" si="84"/>
        <v>0</v>
      </c>
      <c r="XDR100" s="154">
        <f t="shared" si="87"/>
        <v>0</v>
      </c>
    </row>
    <row r="101" spans="2:14 16326:16346" x14ac:dyDescent="0.25">
      <c r="B101" s="108" t="s">
        <v>60</v>
      </c>
      <c r="C101" s="108" t="s">
        <v>132</v>
      </c>
      <c r="D101" s="111">
        <v>9.35E-2</v>
      </c>
      <c r="E101" s="119"/>
      <c r="F101" s="116">
        <f t="shared" si="99"/>
        <v>0</v>
      </c>
      <c r="G101" s="116">
        <f t="shared" si="100"/>
        <v>0</v>
      </c>
      <c r="H101" s="116">
        <f t="shared" si="101"/>
        <v>0</v>
      </c>
      <c r="I101" s="117">
        <f t="shared" si="102"/>
        <v>0</v>
      </c>
      <c r="J101" s="117">
        <f t="shared" si="103"/>
        <v>0</v>
      </c>
      <c r="K101" s="117">
        <f t="shared" si="104"/>
        <v>0</v>
      </c>
      <c r="L101" s="118">
        <f t="shared" si="105"/>
        <v>0</v>
      </c>
      <c r="M101" s="118">
        <f t="shared" si="106"/>
        <v>0</v>
      </c>
      <c r="N101" s="118">
        <f>XDR108*$XDJ$126</f>
        <v>0</v>
      </c>
      <c r="XCX101" s="108" t="s">
        <v>128</v>
      </c>
      <c r="XCY101" s="171">
        <v>33119000</v>
      </c>
      <c r="XCZ101" s="146">
        <v>0.02</v>
      </c>
      <c r="XDA101" s="147">
        <v>44172</v>
      </c>
      <c r="XDB101" s="147">
        <v>44203</v>
      </c>
      <c r="XDC101" s="147">
        <v>44477</v>
      </c>
      <c r="XDD101" s="145">
        <f t="shared" si="42"/>
        <v>305</v>
      </c>
      <c r="XDE101" s="145">
        <f>XDC101-XDB101</f>
        <v>274</v>
      </c>
      <c r="XDF101" s="145">
        <f t="shared" si="82"/>
        <v>0.83561643835616439</v>
      </c>
      <c r="XDG101" s="145">
        <f t="shared" si="82"/>
        <v>0.75068493150684934</v>
      </c>
      <c r="XDH101" s="148">
        <f>(XCY101*(1+D94/12)^(XDF101*12))-XCY101</f>
        <v>2612305.9797988236</v>
      </c>
      <c r="XDI101" s="148">
        <f>XCY101*(1+XCZ101/12)^(XDG101*12)-XCY101</f>
        <v>500569.96740993857</v>
      </c>
      <c r="XDJ101" s="172">
        <f>E94+E95</f>
        <v>0</v>
      </c>
      <c r="XDK101" s="172">
        <v>134310437.03191954</v>
      </c>
      <c r="XDL101" s="172">
        <f>XDK101-XDJ101</f>
        <v>134310437.03191954</v>
      </c>
      <c r="XDM101" s="149"/>
      <c r="XDN101" s="150">
        <f t="shared" ref="XDN101:XDN106" si="107">($E94/$XCY101)*($XCY101+$XDH101+$XDI101)*$XDN$12</f>
        <v>0</v>
      </c>
      <c r="XDO101" s="151">
        <f t="shared" si="83"/>
        <v>0</v>
      </c>
      <c r="XDP101" s="152">
        <f t="shared" ref="XDP101:XDP106" si="108">($E94/$XCY101)*($XCY101+$XDH101+$XDI101)*$XDP$12</f>
        <v>0</v>
      </c>
      <c r="XDQ101" s="153">
        <f t="shared" si="84"/>
        <v>0</v>
      </c>
      <c r="XDR101" s="154">
        <f t="shared" ref="XDR101:XDR106" si="109">($E94/$XCY101)*($XCY101+$XDH101+$XDI101)*$XDR$12</f>
        <v>0</v>
      </c>
    </row>
    <row r="102" spans="2:14 16326:16346" x14ac:dyDescent="0.25">
      <c r="B102" s="108" t="s">
        <v>61</v>
      </c>
      <c r="C102" s="108" t="s">
        <v>132</v>
      </c>
      <c r="D102" s="111">
        <v>9.5000000000000001E-2</v>
      </c>
      <c r="E102" s="119"/>
      <c r="F102" s="116">
        <f t="shared" si="99"/>
        <v>0</v>
      </c>
      <c r="G102" s="116">
        <f t="shared" si="100"/>
        <v>0</v>
      </c>
      <c r="H102" s="116">
        <f t="shared" si="101"/>
        <v>0</v>
      </c>
      <c r="I102" s="117">
        <f t="shared" si="102"/>
        <v>0</v>
      </c>
      <c r="J102" s="117">
        <f t="shared" si="103"/>
        <v>0</v>
      </c>
      <c r="K102" s="117">
        <f t="shared" si="104"/>
        <v>0</v>
      </c>
      <c r="L102" s="118">
        <f t="shared" si="105"/>
        <v>0</v>
      </c>
      <c r="M102" s="118">
        <f t="shared" si="106"/>
        <v>0</v>
      </c>
      <c r="N102" s="118">
        <f>XDR109*$XDJ$126</f>
        <v>0</v>
      </c>
      <c r="XCX102" s="108" t="s">
        <v>128</v>
      </c>
      <c r="XCY102" s="171">
        <v>89469000</v>
      </c>
      <c r="XCZ102" s="146">
        <v>0.02</v>
      </c>
      <c r="XDA102" s="147">
        <v>44172</v>
      </c>
      <c r="XDB102" s="147">
        <v>44203</v>
      </c>
      <c r="XDC102" s="147">
        <v>44477</v>
      </c>
      <c r="XDD102" s="145">
        <f t="shared" si="42"/>
        <v>305</v>
      </c>
      <c r="XDE102" s="145">
        <f>XDC102-XDB102</f>
        <v>274</v>
      </c>
      <c r="XDF102" s="145">
        <f t="shared" si="82"/>
        <v>0.83561643835616439</v>
      </c>
      <c r="XDG102" s="145">
        <f t="shared" si="82"/>
        <v>0.75068493150684934</v>
      </c>
      <c r="XDH102" s="148">
        <f>(XCY102*(1+D95/12)^(XDF102*12))-XCY102</f>
        <v>7257301.2213634551</v>
      </c>
      <c r="XDI102" s="148">
        <f>XCY102*(1+XCZ102/12)^(XDG102*12)-XCY102</f>
        <v>1352259.8633473217</v>
      </c>
      <c r="XDJ102" s="172"/>
      <c r="XDK102" s="172"/>
      <c r="XDL102" s="172"/>
      <c r="XDM102" s="149"/>
      <c r="XDN102" s="150">
        <f t="shared" si="107"/>
        <v>0</v>
      </c>
      <c r="XDO102" s="151">
        <f t="shared" si="83"/>
        <v>0</v>
      </c>
      <c r="XDP102" s="152">
        <f t="shared" si="108"/>
        <v>0</v>
      </c>
      <c r="XDQ102" s="153">
        <f t="shared" si="84"/>
        <v>0</v>
      </c>
      <c r="XDR102" s="154">
        <f t="shared" si="109"/>
        <v>0</v>
      </c>
    </row>
    <row r="103" spans="2:14 16326:16346" x14ac:dyDescent="0.25">
      <c r="B103" s="108" t="s">
        <v>62</v>
      </c>
      <c r="C103" s="108" t="s">
        <v>132</v>
      </c>
      <c r="D103" s="111">
        <v>9.7500000000000003E-2</v>
      </c>
      <c r="E103" s="119"/>
      <c r="F103" s="116">
        <f t="shared" si="99"/>
        <v>0</v>
      </c>
      <c r="G103" s="116">
        <f t="shared" si="100"/>
        <v>0</v>
      </c>
      <c r="H103" s="116">
        <f t="shared" si="101"/>
        <v>0</v>
      </c>
      <c r="I103" s="117">
        <f t="shared" si="102"/>
        <v>0</v>
      </c>
      <c r="J103" s="117">
        <f t="shared" si="103"/>
        <v>0</v>
      </c>
      <c r="K103" s="117">
        <f t="shared" si="104"/>
        <v>0</v>
      </c>
      <c r="L103" s="118">
        <f t="shared" si="105"/>
        <v>0</v>
      </c>
      <c r="M103" s="118">
        <f t="shared" si="106"/>
        <v>0</v>
      </c>
      <c r="N103" s="118">
        <f>XDR110*$XDJ$126</f>
        <v>0</v>
      </c>
      <c r="XCX103" s="108" t="s">
        <v>127</v>
      </c>
      <c r="XCY103" s="171">
        <v>29340000</v>
      </c>
      <c r="XCZ103" s="146">
        <v>0.02</v>
      </c>
      <c r="XDA103" s="147">
        <v>43922</v>
      </c>
      <c r="XDB103" s="147">
        <v>44287</v>
      </c>
      <c r="XDC103" s="147">
        <v>44477</v>
      </c>
      <c r="XDD103" s="145">
        <f t="shared" si="42"/>
        <v>555</v>
      </c>
      <c r="XDE103" s="145">
        <f>XDC103-XDB103</f>
        <v>190</v>
      </c>
      <c r="XDF103" s="145">
        <f t="shared" si="82"/>
        <v>1.5205479452054795</v>
      </c>
      <c r="XDG103" s="145">
        <f t="shared" si="82"/>
        <v>0.52054794520547942</v>
      </c>
      <c r="XDH103" s="148">
        <f>(XCY103*(1+D96)^XDF103)-XCY103</f>
        <v>4341480.0639811829</v>
      </c>
      <c r="XDI103" s="148">
        <f>XCY103*(1+XCZ103)^XDG103-XCY103</f>
        <v>304007.27980898693</v>
      </c>
      <c r="XDJ103" s="172">
        <f>E96+E97</f>
        <v>0</v>
      </c>
      <c r="XDK103" s="172">
        <v>134751703.63215202</v>
      </c>
      <c r="XDL103" s="172">
        <f>XDK103-XDJ103</f>
        <v>134751703.63215202</v>
      </c>
      <c r="XDM103" s="149"/>
      <c r="XDN103" s="150">
        <f t="shared" si="107"/>
        <v>0</v>
      </c>
      <c r="XDO103" s="151">
        <f t="shared" si="83"/>
        <v>0</v>
      </c>
      <c r="XDP103" s="152">
        <f t="shared" si="108"/>
        <v>0</v>
      </c>
      <c r="XDQ103" s="153">
        <f t="shared" si="84"/>
        <v>0</v>
      </c>
      <c r="XDR103" s="154">
        <f t="shared" si="109"/>
        <v>0</v>
      </c>
    </row>
    <row r="104" spans="2:14 16326:16346" x14ac:dyDescent="0.25">
      <c r="B104" s="108" t="s">
        <v>63</v>
      </c>
      <c r="C104" s="108" t="s">
        <v>132</v>
      </c>
      <c r="D104" s="111">
        <v>9.5000000000000001E-2</v>
      </c>
      <c r="E104" s="119"/>
      <c r="F104" s="116">
        <f t="shared" si="99"/>
        <v>0</v>
      </c>
      <c r="G104" s="116">
        <f t="shared" si="100"/>
        <v>0</v>
      </c>
      <c r="H104" s="116">
        <f t="shared" si="101"/>
        <v>0</v>
      </c>
      <c r="I104" s="117">
        <f t="shared" si="102"/>
        <v>0</v>
      </c>
      <c r="J104" s="117">
        <f t="shared" si="103"/>
        <v>0</v>
      </c>
      <c r="K104" s="117">
        <f t="shared" si="104"/>
        <v>0</v>
      </c>
      <c r="L104" s="118">
        <f t="shared" si="105"/>
        <v>0</v>
      </c>
      <c r="M104" s="118">
        <f t="shared" si="106"/>
        <v>0</v>
      </c>
      <c r="N104" s="118">
        <f>XDR111*$XDJ$126</f>
        <v>0</v>
      </c>
      <c r="XCX104" s="108" t="s">
        <v>127</v>
      </c>
      <c r="XCY104" s="171">
        <v>86694000</v>
      </c>
      <c r="XCZ104" s="146">
        <v>0.02</v>
      </c>
      <c r="XDA104" s="147">
        <v>43922</v>
      </c>
      <c r="XDB104" s="147">
        <v>44287</v>
      </c>
      <c r="XDC104" s="147">
        <v>44477</v>
      </c>
      <c r="XDD104" s="145">
        <f t="shared" si="42"/>
        <v>555</v>
      </c>
      <c r="XDE104" s="145">
        <f>XDC104-XDB104</f>
        <v>190</v>
      </c>
      <c r="XDF104" s="145">
        <f t="shared" si="82"/>
        <v>1.5205479452054795</v>
      </c>
      <c r="XDG104" s="145">
        <f t="shared" si="82"/>
        <v>0.52054794520547942</v>
      </c>
      <c r="XDH104" s="148">
        <f>(XCY104*(1+D97)^XDF104)-XCY104</f>
        <v>13173933.837245271</v>
      </c>
      <c r="XDI104" s="148">
        <f>XCY104*(1+XCZ104)^XDG104-XCY104</f>
        <v>898282.45111657679</v>
      </c>
      <c r="XDJ104" s="172"/>
      <c r="XDK104" s="172"/>
      <c r="XDL104" s="172"/>
      <c r="XDM104" s="149"/>
      <c r="XDN104" s="150">
        <f t="shared" si="107"/>
        <v>0</v>
      </c>
      <c r="XDO104" s="151">
        <f t="shared" si="83"/>
        <v>0</v>
      </c>
      <c r="XDP104" s="152">
        <f t="shared" si="108"/>
        <v>0</v>
      </c>
      <c r="XDQ104" s="153">
        <f t="shared" si="84"/>
        <v>0</v>
      </c>
      <c r="XDR104" s="154">
        <f t="shared" si="109"/>
        <v>0</v>
      </c>
    </row>
    <row r="105" spans="2:14 16326:16346" x14ac:dyDescent="0.25">
      <c r="B105" s="108" t="s">
        <v>64</v>
      </c>
      <c r="C105" s="108" t="s">
        <v>132</v>
      </c>
      <c r="D105" s="111">
        <v>9.7500000000000003E-2</v>
      </c>
      <c r="E105" s="119"/>
      <c r="F105" s="116">
        <f t="shared" si="99"/>
        <v>0</v>
      </c>
      <c r="G105" s="116">
        <f t="shared" si="100"/>
        <v>0</v>
      </c>
      <c r="H105" s="116">
        <f t="shared" si="101"/>
        <v>0</v>
      </c>
      <c r="I105" s="117">
        <f t="shared" si="102"/>
        <v>0</v>
      </c>
      <c r="J105" s="117">
        <f t="shared" si="103"/>
        <v>0</v>
      </c>
      <c r="K105" s="117">
        <f t="shared" si="104"/>
        <v>0</v>
      </c>
      <c r="L105" s="118">
        <f t="shared" si="105"/>
        <v>0</v>
      </c>
      <c r="M105" s="118">
        <f t="shared" si="106"/>
        <v>0</v>
      </c>
      <c r="N105" s="118">
        <f>XDR112*$XDJ$126</f>
        <v>0</v>
      </c>
      <c r="XCX105" s="108" t="s">
        <v>129</v>
      </c>
      <c r="XCY105" s="175">
        <v>14137000</v>
      </c>
      <c r="XCZ105" s="146">
        <v>0</v>
      </c>
      <c r="XDA105" s="147">
        <v>43175</v>
      </c>
      <c r="XDB105" s="147">
        <v>46828</v>
      </c>
      <c r="XDC105" s="147">
        <v>44477</v>
      </c>
      <c r="XDD105" s="145">
        <f t="shared" ref="XDD105:XDD106" si="110">(XDC105-XDA105)+1</f>
        <v>1303</v>
      </c>
      <c r="XDE105" s="145">
        <v>0</v>
      </c>
      <c r="XDF105" s="145">
        <f t="shared" si="82"/>
        <v>3.56986301369863</v>
      </c>
      <c r="XDG105" s="145">
        <f t="shared" si="82"/>
        <v>0</v>
      </c>
      <c r="XDH105" s="148">
        <f>(XCY105*(1+D98)^XDF105)-XCY105</f>
        <v>5409106.6575768441</v>
      </c>
      <c r="XDI105" s="148">
        <f>XCY105*(1+XCZ105)^XDG105-XCY105</f>
        <v>0</v>
      </c>
      <c r="XDJ105" s="172">
        <f>E98+E99</f>
        <v>0</v>
      </c>
      <c r="XDK105" s="176">
        <v>43641243.476411954</v>
      </c>
      <c r="XDL105" s="172">
        <f>XDK105-XDJ105</f>
        <v>43641243.476411954</v>
      </c>
      <c r="XDM105" s="149"/>
      <c r="XDN105" s="150">
        <f t="shared" si="107"/>
        <v>0</v>
      </c>
      <c r="XDO105" s="151">
        <f t="shared" si="83"/>
        <v>0</v>
      </c>
      <c r="XDP105" s="152">
        <f t="shared" si="108"/>
        <v>0</v>
      </c>
      <c r="XDQ105" s="153">
        <f t="shared" si="84"/>
        <v>0</v>
      </c>
      <c r="XDR105" s="154">
        <f t="shared" si="109"/>
        <v>0</v>
      </c>
    </row>
    <row r="106" spans="2:14 16326:16346" x14ac:dyDescent="0.25">
      <c r="B106" s="108" t="s">
        <v>93</v>
      </c>
      <c r="C106" s="108" t="s">
        <v>132</v>
      </c>
      <c r="D106" s="111">
        <v>8.7499999999999994E-2</v>
      </c>
      <c r="E106" s="119"/>
      <c r="F106" s="116">
        <f t="shared" si="99"/>
        <v>0</v>
      </c>
      <c r="G106" s="116">
        <f t="shared" si="100"/>
        <v>0</v>
      </c>
      <c r="H106" s="116">
        <f t="shared" si="101"/>
        <v>0</v>
      </c>
      <c r="I106" s="117">
        <f t="shared" si="102"/>
        <v>0</v>
      </c>
      <c r="J106" s="117">
        <f t="shared" si="103"/>
        <v>0</v>
      </c>
      <c r="K106" s="117">
        <f t="shared" si="104"/>
        <v>0</v>
      </c>
      <c r="L106" s="118">
        <f t="shared" si="105"/>
        <v>0</v>
      </c>
      <c r="M106" s="118">
        <f t="shared" si="106"/>
        <v>0</v>
      </c>
      <c r="N106" s="118">
        <f>XDR113*$XDJ$126</f>
        <v>0</v>
      </c>
      <c r="XCX106" s="108" t="s">
        <v>129</v>
      </c>
      <c r="XCY106" s="173">
        <v>17435000</v>
      </c>
      <c r="XCZ106" s="146">
        <v>0</v>
      </c>
      <c r="XDA106" s="147">
        <v>43175</v>
      </c>
      <c r="XDB106" s="147">
        <v>46828</v>
      </c>
      <c r="XDC106" s="147">
        <v>44477</v>
      </c>
      <c r="XDD106" s="145">
        <f t="shared" si="110"/>
        <v>1303</v>
      </c>
      <c r="XDE106" s="145">
        <v>0</v>
      </c>
      <c r="XDF106" s="145">
        <f t="shared" si="82"/>
        <v>3.56986301369863</v>
      </c>
      <c r="XDG106" s="145">
        <f t="shared" si="82"/>
        <v>0</v>
      </c>
      <c r="XDH106" s="148">
        <f>(XCY106*(1+D99)^XDF106)-XCY106</f>
        <v>6868039.0698216893</v>
      </c>
      <c r="XDI106" s="148">
        <f>XCY106*(1+XCZ106)^XDG106-XCY106</f>
        <v>0</v>
      </c>
      <c r="XDJ106" s="172"/>
      <c r="XDK106" s="176"/>
      <c r="XDL106" s="172"/>
      <c r="XDM106" s="149"/>
      <c r="XDN106" s="150">
        <f t="shared" si="107"/>
        <v>0</v>
      </c>
      <c r="XDO106" s="151">
        <f t="shared" si="83"/>
        <v>0</v>
      </c>
      <c r="XDP106" s="152">
        <f t="shared" si="108"/>
        <v>0</v>
      </c>
      <c r="XDQ106" s="153">
        <f t="shared" si="84"/>
        <v>0</v>
      </c>
      <c r="XDR106" s="154">
        <f t="shared" si="109"/>
        <v>0</v>
      </c>
    </row>
    <row r="107" spans="2:14 16326:16346" x14ac:dyDescent="0.25">
      <c r="B107" s="108" t="s">
        <v>94</v>
      </c>
      <c r="C107" s="108" t="s">
        <v>132</v>
      </c>
      <c r="D107" s="111">
        <v>9.0999999999999998E-2</v>
      </c>
      <c r="E107" s="119"/>
      <c r="F107" s="116">
        <f t="shared" si="99"/>
        <v>0</v>
      </c>
      <c r="G107" s="116">
        <f t="shared" si="100"/>
        <v>0</v>
      </c>
      <c r="H107" s="116">
        <f t="shared" si="101"/>
        <v>0</v>
      </c>
      <c r="I107" s="117">
        <f t="shared" si="102"/>
        <v>0</v>
      </c>
      <c r="J107" s="117">
        <f t="shared" si="103"/>
        <v>0</v>
      </c>
      <c r="K107" s="117">
        <f t="shared" si="104"/>
        <v>0</v>
      </c>
      <c r="L107" s="118">
        <f t="shared" si="105"/>
        <v>0</v>
      </c>
      <c r="M107" s="118">
        <f t="shared" si="106"/>
        <v>0</v>
      </c>
      <c r="N107" s="118">
        <f>XDR114*$XDJ$126</f>
        <v>0</v>
      </c>
      <c r="XCX107" s="108" t="s">
        <v>128</v>
      </c>
      <c r="XCY107" s="145">
        <v>507200000</v>
      </c>
      <c r="XCZ107" s="146">
        <v>0.02</v>
      </c>
      <c r="XDA107" s="147">
        <v>44172</v>
      </c>
      <c r="XDB107" s="147">
        <v>44203</v>
      </c>
      <c r="XDC107" s="147">
        <v>44477</v>
      </c>
      <c r="XDD107" s="145">
        <f t="shared" si="42"/>
        <v>305</v>
      </c>
      <c r="XDE107" s="145">
        <f>XDC107-XDB107</f>
        <v>274</v>
      </c>
      <c r="XDF107" s="145">
        <f t="shared" si="82"/>
        <v>0.83561643835616439</v>
      </c>
      <c r="XDG107" s="145">
        <f t="shared" si="82"/>
        <v>0.75068493150684934</v>
      </c>
      <c r="XDH107" s="148">
        <f>(XCY107*(1+D100/12)^(XDF107*12))-XCY107</f>
        <v>39960708.073625445</v>
      </c>
      <c r="XDI107" s="148">
        <f>XCY107*(1+XCZ107/12)^(XDG107*12)-XCY107</f>
        <v>7665964.7776297927</v>
      </c>
      <c r="XDJ107" s="149"/>
      <c r="XDK107" s="149">
        <v>554826672.85125518</v>
      </c>
      <c r="XDL107" s="149">
        <f t="shared" ref="XDL107:XDL121" si="111">XDK107-E100</f>
        <v>554826672.85125518</v>
      </c>
      <c r="XDM107" s="149"/>
      <c r="XDN107" s="150">
        <f t="shared" ref="XDN107:XDN121" si="112">($E100/$XCY107)*($XCY107+$XDH107+$XDI107)*$XDN$11</f>
        <v>0</v>
      </c>
      <c r="XDO107" s="151">
        <f t="shared" si="83"/>
        <v>0</v>
      </c>
      <c r="XDP107" s="152">
        <f t="shared" ref="XDP107:XDP121" si="113">($E100/$XCY107)*($XCY107+$XDH107+$XDI107)*$XDP$11</f>
        <v>0</v>
      </c>
      <c r="XDQ107" s="153">
        <f t="shared" si="84"/>
        <v>0</v>
      </c>
      <c r="XDR107" s="154">
        <f t="shared" ref="XDR107:XDR121" si="114">($E100/$XCY107)*($XCY107+$XDH107+$XDI107)*$XDR$11</f>
        <v>0</v>
      </c>
    </row>
    <row r="108" spans="2:14 16326:16346" x14ac:dyDescent="0.25">
      <c r="B108" s="108" t="s">
        <v>95</v>
      </c>
      <c r="C108" s="108" t="s">
        <v>132</v>
      </c>
      <c r="D108" s="111">
        <v>9.0999999999999998E-2</v>
      </c>
      <c r="E108" s="119"/>
      <c r="F108" s="116">
        <f t="shared" si="99"/>
        <v>0</v>
      </c>
      <c r="G108" s="116">
        <f t="shared" si="100"/>
        <v>0</v>
      </c>
      <c r="H108" s="116">
        <f t="shared" si="101"/>
        <v>0</v>
      </c>
      <c r="I108" s="117">
        <f t="shared" si="102"/>
        <v>0</v>
      </c>
      <c r="J108" s="117">
        <f t="shared" si="103"/>
        <v>0</v>
      </c>
      <c r="K108" s="117">
        <f t="shared" si="104"/>
        <v>0</v>
      </c>
      <c r="L108" s="118">
        <f t="shared" si="105"/>
        <v>0</v>
      </c>
      <c r="M108" s="118">
        <f t="shared" si="106"/>
        <v>0</v>
      </c>
      <c r="N108" s="118">
        <f>XDR115*$XDJ$126</f>
        <v>0</v>
      </c>
      <c r="XCX108" s="108" t="s">
        <v>128</v>
      </c>
      <c r="XCY108" s="145">
        <v>477245000</v>
      </c>
      <c r="XCZ108" s="146">
        <v>0.02</v>
      </c>
      <c r="XDA108" s="147">
        <v>44172</v>
      </c>
      <c r="XDB108" s="147">
        <v>44203</v>
      </c>
      <c r="XDC108" s="147">
        <v>44477</v>
      </c>
      <c r="XDD108" s="145">
        <f t="shared" si="42"/>
        <v>305</v>
      </c>
      <c r="XDE108" s="145">
        <f>XDC108-XDB108</f>
        <v>274</v>
      </c>
      <c r="XDF108" s="145">
        <f t="shared" si="82"/>
        <v>0.83561643835616439</v>
      </c>
      <c r="XDG108" s="145">
        <f t="shared" si="82"/>
        <v>0.75068493150684934</v>
      </c>
      <c r="XDH108" s="148">
        <f>(XCY108*(1+D101/12)^(XDF108*12))-XCY108</f>
        <v>38626298.453431606</v>
      </c>
      <c r="XDI108" s="148">
        <f>XCY108*(1+XCZ108/12)^(XDG108*12)-XCY108</f>
        <v>7213216.4043768644</v>
      </c>
      <c r="XDJ108" s="149"/>
      <c r="XDK108" s="149">
        <v>523084514.85780847</v>
      </c>
      <c r="XDL108" s="149">
        <f t="shared" si="111"/>
        <v>523084514.85780847</v>
      </c>
      <c r="XDM108" s="149"/>
      <c r="XDN108" s="150">
        <f t="shared" si="112"/>
        <v>0</v>
      </c>
      <c r="XDO108" s="151">
        <f t="shared" si="83"/>
        <v>0</v>
      </c>
      <c r="XDP108" s="152">
        <f t="shared" si="113"/>
        <v>0</v>
      </c>
      <c r="XDQ108" s="153">
        <f t="shared" si="84"/>
        <v>0</v>
      </c>
      <c r="XDR108" s="154">
        <f t="shared" si="114"/>
        <v>0</v>
      </c>
    </row>
    <row r="109" spans="2:14 16326:16346" x14ac:dyDescent="0.25">
      <c r="B109" s="108" t="s">
        <v>96</v>
      </c>
      <c r="C109" s="108" t="s">
        <v>132</v>
      </c>
      <c r="D109" s="111">
        <v>0.09</v>
      </c>
      <c r="E109" s="119"/>
      <c r="F109" s="116">
        <f t="shared" si="99"/>
        <v>0</v>
      </c>
      <c r="G109" s="116">
        <f t="shared" si="100"/>
        <v>0</v>
      </c>
      <c r="H109" s="116">
        <f t="shared" si="101"/>
        <v>0</v>
      </c>
      <c r="I109" s="117">
        <f t="shared" si="102"/>
        <v>0</v>
      </c>
      <c r="J109" s="117">
        <f t="shared" si="103"/>
        <v>0</v>
      </c>
      <c r="K109" s="117">
        <f t="shared" si="104"/>
        <v>0</v>
      </c>
      <c r="L109" s="118">
        <f t="shared" si="105"/>
        <v>0</v>
      </c>
      <c r="M109" s="118">
        <f t="shared" si="106"/>
        <v>0</v>
      </c>
      <c r="N109" s="118">
        <f>XDR116*$XDJ$126</f>
        <v>0</v>
      </c>
      <c r="XCX109" s="108" t="s">
        <v>127</v>
      </c>
      <c r="XCY109" s="145">
        <v>430860000</v>
      </c>
      <c r="XCZ109" s="146">
        <v>0.02</v>
      </c>
      <c r="XDA109" s="147">
        <v>43922</v>
      </c>
      <c r="XDB109" s="147">
        <v>44287</v>
      </c>
      <c r="XDC109" s="147">
        <v>44477</v>
      </c>
      <c r="XDD109" s="145">
        <f t="shared" si="42"/>
        <v>555</v>
      </c>
      <c r="XDE109" s="145">
        <f>XDC109-XDB109</f>
        <v>190</v>
      </c>
      <c r="XDF109" s="145">
        <f t="shared" si="82"/>
        <v>1.5205479452054795</v>
      </c>
      <c r="XDG109" s="145">
        <f t="shared" si="82"/>
        <v>0.52054794520547942</v>
      </c>
      <c r="XDH109" s="148">
        <f>(XCY109*(1+D102)^XDF109)-XCY109</f>
        <v>63754945.479445517</v>
      </c>
      <c r="XDI109" s="148">
        <f>XCY109*(1+XCZ109)^XDG109-XCY109</f>
        <v>4464368.663207233</v>
      </c>
      <c r="XDJ109" s="149"/>
      <c r="XDK109" s="149">
        <v>499079314.14265275</v>
      </c>
      <c r="XDL109" s="149">
        <f t="shared" si="111"/>
        <v>499079314.14265275</v>
      </c>
      <c r="XDM109" s="149"/>
      <c r="XDN109" s="150">
        <f t="shared" si="112"/>
        <v>0</v>
      </c>
      <c r="XDO109" s="151">
        <f t="shared" si="83"/>
        <v>0</v>
      </c>
      <c r="XDP109" s="152">
        <f t="shared" si="113"/>
        <v>0</v>
      </c>
      <c r="XDQ109" s="153">
        <f t="shared" si="84"/>
        <v>0</v>
      </c>
      <c r="XDR109" s="154">
        <f t="shared" si="114"/>
        <v>0</v>
      </c>
    </row>
    <row r="110" spans="2:14 16326:16346" x14ac:dyDescent="0.25">
      <c r="B110" s="108" t="s">
        <v>97</v>
      </c>
      <c r="C110" s="108" t="s">
        <v>132</v>
      </c>
      <c r="D110" s="111">
        <v>9.35E-2</v>
      </c>
      <c r="E110" s="119"/>
      <c r="F110" s="116">
        <f t="shared" si="99"/>
        <v>0</v>
      </c>
      <c r="G110" s="116">
        <f t="shared" si="100"/>
        <v>0</v>
      </c>
      <c r="H110" s="116">
        <f t="shared" si="101"/>
        <v>0</v>
      </c>
      <c r="I110" s="117">
        <f t="shared" si="102"/>
        <v>0</v>
      </c>
      <c r="J110" s="117">
        <f t="shared" si="103"/>
        <v>0</v>
      </c>
      <c r="K110" s="117">
        <f t="shared" si="104"/>
        <v>0</v>
      </c>
      <c r="L110" s="118">
        <f t="shared" si="105"/>
        <v>0</v>
      </c>
      <c r="M110" s="118">
        <f t="shared" si="106"/>
        <v>0</v>
      </c>
      <c r="N110" s="118">
        <f>XDR117*$XDJ$126</f>
        <v>0</v>
      </c>
      <c r="XCX110" s="108" t="s">
        <v>127</v>
      </c>
      <c r="XCY110" s="145">
        <v>1794589000</v>
      </c>
      <c r="XCZ110" s="146">
        <v>0.02</v>
      </c>
      <c r="XDA110" s="147">
        <v>43922</v>
      </c>
      <c r="XDB110" s="147">
        <v>44287</v>
      </c>
      <c r="XDC110" s="147">
        <v>44477</v>
      </c>
      <c r="XDD110" s="145">
        <f t="shared" ref="XDD110:XDD120" si="115">XDC110-XDA110</f>
        <v>555</v>
      </c>
      <c r="XDE110" s="145">
        <f>XDC110-XDB110</f>
        <v>190</v>
      </c>
      <c r="XDF110" s="145">
        <f t="shared" ref="XDF110:XDG121" si="116">XDD110/365</f>
        <v>1.5205479452054795</v>
      </c>
      <c r="XDG110" s="145">
        <f t="shared" si="116"/>
        <v>0.52054794520547942</v>
      </c>
      <c r="XDH110" s="148">
        <f>(XCY110*(1+D103)^XDF110)-XCY110</f>
        <v>272703955.87985516</v>
      </c>
      <c r="XDI110" s="148">
        <f>XCY110*(1+XCZ110)^XDG110-XCY110</f>
        <v>18594687.125601053</v>
      </c>
      <c r="XDJ110" s="149"/>
      <c r="XDK110" s="149">
        <v>2085887643.0054562</v>
      </c>
      <c r="XDL110" s="149">
        <f t="shared" si="111"/>
        <v>2085887643.0054562</v>
      </c>
      <c r="XDM110" s="149"/>
      <c r="XDN110" s="150">
        <f t="shared" si="112"/>
        <v>0</v>
      </c>
      <c r="XDO110" s="151">
        <f t="shared" ref="XDO110:XDO121" si="117">XDN110-(F103+G103+H103)</f>
        <v>0</v>
      </c>
      <c r="XDP110" s="152">
        <f t="shared" si="113"/>
        <v>0</v>
      </c>
      <c r="XDQ110" s="153">
        <f t="shared" ref="XDQ110:XDQ121" si="118">XDP110-(I103+J103+K103)</f>
        <v>0</v>
      </c>
      <c r="XDR110" s="154">
        <f t="shared" si="114"/>
        <v>0</v>
      </c>
    </row>
    <row r="111" spans="2:14 16326:16346" x14ac:dyDescent="0.25">
      <c r="B111" s="108" t="s">
        <v>98</v>
      </c>
      <c r="C111" s="108" t="s">
        <v>132</v>
      </c>
      <c r="D111" s="111">
        <v>9.35E-2</v>
      </c>
      <c r="E111" s="119"/>
      <c r="F111" s="116">
        <f t="shared" si="99"/>
        <v>0</v>
      </c>
      <c r="G111" s="116">
        <f t="shared" si="100"/>
        <v>0</v>
      </c>
      <c r="H111" s="116">
        <f t="shared" si="101"/>
        <v>0</v>
      </c>
      <c r="I111" s="117">
        <f t="shared" si="102"/>
        <v>0</v>
      </c>
      <c r="J111" s="117">
        <f t="shared" si="103"/>
        <v>0</v>
      </c>
      <c r="K111" s="117">
        <f t="shared" si="104"/>
        <v>0</v>
      </c>
      <c r="L111" s="118">
        <f t="shared" si="105"/>
        <v>0</v>
      </c>
      <c r="M111" s="118">
        <f t="shared" si="106"/>
        <v>0</v>
      </c>
      <c r="N111" s="118">
        <f>XDR118*$XDJ$126</f>
        <v>0</v>
      </c>
      <c r="XCX111" s="108" t="s">
        <v>129</v>
      </c>
      <c r="XCY111" s="145">
        <v>1500000</v>
      </c>
      <c r="XCZ111" s="146">
        <v>0</v>
      </c>
      <c r="XDA111" s="147">
        <v>42752</v>
      </c>
      <c r="XDB111" s="147">
        <v>44578</v>
      </c>
      <c r="XDC111" s="147">
        <v>44477</v>
      </c>
      <c r="XDD111" s="145">
        <f t="shared" ref="XDD111:XDD112" si="119">(XDC111-XDA111)+1</f>
        <v>1726</v>
      </c>
      <c r="XDE111" s="145">
        <v>0</v>
      </c>
      <c r="XDF111" s="145">
        <f t="shared" si="116"/>
        <v>4.7287671232876711</v>
      </c>
      <c r="XDG111" s="145">
        <f t="shared" si="116"/>
        <v>0</v>
      </c>
      <c r="XDH111" s="148">
        <f>(XCY111*(1+D104)^XDF111)-XCY111</f>
        <v>803941.51276541734</v>
      </c>
      <c r="XDI111" s="148">
        <f>XCY111*(1+XCZ111)^XDG111-XCY111</f>
        <v>0</v>
      </c>
      <c r="XDJ111" s="149"/>
      <c r="XDK111" s="149">
        <v>2303368.727142062</v>
      </c>
      <c r="XDL111" s="149">
        <f t="shared" si="111"/>
        <v>2303368.727142062</v>
      </c>
      <c r="XDM111" s="149"/>
      <c r="XDN111" s="150">
        <f t="shared" si="112"/>
        <v>0</v>
      </c>
      <c r="XDO111" s="151">
        <f t="shared" si="117"/>
        <v>0</v>
      </c>
      <c r="XDP111" s="152">
        <f t="shared" si="113"/>
        <v>0</v>
      </c>
      <c r="XDQ111" s="153">
        <f t="shared" si="118"/>
        <v>0</v>
      </c>
      <c r="XDR111" s="154">
        <f t="shared" si="114"/>
        <v>0</v>
      </c>
    </row>
    <row r="112" spans="2:14 16326:16346" x14ac:dyDescent="0.25">
      <c r="B112" s="108" t="s">
        <v>99</v>
      </c>
      <c r="C112" s="108" t="s">
        <v>132</v>
      </c>
      <c r="D112" s="111">
        <v>9.1999999999999998E-2</v>
      </c>
      <c r="E112" s="119"/>
      <c r="F112" s="116">
        <f t="shared" si="99"/>
        <v>0</v>
      </c>
      <c r="G112" s="116">
        <f t="shared" si="100"/>
        <v>0</v>
      </c>
      <c r="H112" s="116">
        <f t="shared" si="101"/>
        <v>0</v>
      </c>
      <c r="I112" s="117">
        <f t="shared" si="102"/>
        <v>0</v>
      </c>
      <c r="J112" s="117">
        <f t="shared" si="103"/>
        <v>0</v>
      </c>
      <c r="K112" s="117">
        <f t="shared" si="104"/>
        <v>0</v>
      </c>
      <c r="L112" s="118">
        <f t="shared" si="105"/>
        <v>0</v>
      </c>
      <c r="M112" s="118">
        <f t="shared" si="106"/>
        <v>0</v>
      </c>
      <c r="N112" s="118">
        <f>XDR119*$XDJ$126</f>
        <v>0</v>
      </c>
      <c r="XCX112" s="108" t="s">
        <v>129</v>
      </c>
      <c r="XCY112" s="145">
        <v>172764000</v>
      </c>
      <c r="XCZ112" s="146">
        <v>0</v>
      </c>
      <c r="XDA112" s="147">
        <v>42752</v>
      </c>
      <c r="XDB112" s="147">
        <v>44578</v>
      </c>
      <c r="XDC112" s="147">
        <v>44477</v>
      </c>
      <c r="XDD112" s="145">
        <f t="shared" si="119"/>
        <v>1726</v>
      </c>
      <c r="XDE112" s="145">
        <v>0</v>
      </c>
      <c r="XDF112" s="145">
        <f t="shared" si="116"/>
        <v>4.7287671232876711</v>
      </c>
      <c r="XDG112" s="145">
        <f t="shared" si="116"/>
        <v>0</v>
      </c>
      <c r="XDH112" s="148">
        <f>(XCY112*(1+D105)^XDF112)-XCY112</f>
        <v>95471873.073340029</v>
      </c>
      <c r="XDI112" s="148">
        <f>XCY112*(1+XCZ112)^XDG112-XCY112</f>
        <v>0</v>
      </c>
      <c r="XDJ112" s="149"/>
      <c r="XDK112" s="149">
        <v>268167511.13267735</v>
      </c>
      <c r="XDL112" s="149">
        <f t="shared" si="111"/>
        <v>268167511.13267735</v>
      </c>
      <c r="XDM112" s="149"/>
      <c r="XDN112" s="150">
        <f t="shared" si="112"/>
        <v>0</v>
      </c>
      <c r="XDO112" s="151">
        <f t="shared" si="117"/>
        <v>0</v>
      </c>
      <c r="XDP112" s="152">
        <f t="shared" si="113"/>
        <v>0</v>
      </c>
      <c r="XDQ112" s="153">
        <f t="shared" si="118"/>
        <v>0</v>
      </c>
      <c r="XDR112" s="154">
        <f t="shared" si="114"/>
        <v>0</v>
      </c>
    </row>
    <row r="113" spans="2:14 16326:16346" x14ac:dyDescent="0.25">
      <c r="B113" s="108" t="s">
        <v>100</v>
      </c>
      <c r="C113" s="108" t="s">
        <v>132</v>
      </c>
      <c r="D113" s="111">
        <v>9.6000000000000002E-2</v>
      </c>
      <c r="E113" s="119"/>
      <c r="F113" s="116">
        <f t="shared" si="99"/>
        <v>0</v>
      </c>
      <c r="G113" s="116">
        <f t="shared" si="100"/>
        <v>0</v>
      </c>
      <c r="H113" s="116">
        <f t="shared" si="101"/>
        <v>0</v>
      </c>
      <c r="I113" s="117">
        <f t="shared" si="102"/>
        <v>0</v>
      </c>
      <c r="J113" s="117">
        <f t="shared" si="103"/>
        <v>0</v>
      </c>
      <c r="K113" s="117">
        <f t="shared" si="104"/>
        <v>0</v>
      </c>
      <c r="L113" s="118">
        <f t="shared" si="105"/>
        <v>0</v>
      </c>
      <c r="M113" s="118">
        <f t="shared" si="106"/>
        <v>0</v>
      </c>
      <c r="N113" s="118">
        <f>XDR120*$XDJ$126</f>
        <v>0</v>
      </c>
      <c r="XCX113" s="108" t="s">
        <v>128</v>
      </c>
      <c r="XCY113" s="145">
        <v>226063000</v>
      </c>
      <c r="XCZ113" s="146">
        <v>0.02</v>
      </c>
      <c r="XDA113" s="147">
        <v>44180</v>
      </c>
      <c r="XDB113" s="147">
        <v>44211</v>
      </c>
      <c r="XDC113" s="147">
        <v>44477</v>
      </c>
      <c r="XDD113" s="145">
        <f t="shared" si="115"/>
        <v>297</v>
      </c>
      <c r="XDE113" s="145">
        <f>XDC113-XDB113</f>
        <v>266</v>
      </c>
      <c r="XDF113" s="145">
        <f t="shared" si="116"/>
        <v>0.81369863013698629</v>
      </c>
      <c r="XDG113" s="145">
        <f t="shared" si="116"/>
        <v>0.72876712328767124</v>
      </c>
      <c r="XDH113" s="148">
        <f>(XCY113*(1+D106/12)^(XDF113*12))-XCY113</f>
        <v>16619505.730023801</v>
      </c>
      <c r="XDI113" s="148">
        <f>XCY113*(1+XCZ113/12)^(XDG113*12)-XCY113</f>
        <v>3316292.2209073305</v>
      </c>
      <c r="XDJ113" s="149"/>
      <c r="XDK113" s="149">
        <v>245998797.95093113</v>
      </c>
      <c r="XDL113" s="149">
        <f t="shared" si="111"/>
        <v>245998797.95093113</v>
      </c>
      <c r="XDM113" s="149"/>
      <c r="XDN113" s="150">
        <f t="shared" si="112"/>
        <v>0</v>
      </c>
      <c r="XDO113" s="151">
        <f t="shared" si="117"/>
        <v>0</v>
      </c>
      <c r="XDP113" s="152">
        <f t="shared" si="113"/>
        <v>0</v>
      </c>
      <c r="XDQ113" s="153">
        <f t="shared" si="118"/>
        <v>0</v>
      </c>
      <c r="XDR113" s="154">
        <f t="shared" si="114"/>
        <v>0</v>
      </c>
    </row>
    <row r="114" spans="2:14 16326:16346" x14ac:dyDescent="0.25">
      <c r="B114" s="108" t="s">
        <v>101</v>
      </c>
      <c r="C114" s="108" t="s">
        <v>132</v>
      </c>
      <c r="D114" s="111">
        <v>9.6000000000000002E-2</v>
      </c>
      <c r="E114" s="119"/>
      <c r="F114" s="116">
        <f t="shared" si="99"/>
        <v>0</v>
      </c>
      <c r="G114" s="116">
        <f t="shared" si="100"/>
        <v>0</v>
      </c>
      <c r="H114" s="116">
        <f t="shared" si="101"/>
        <v>0</v>
      </c>
      <c r="I114" s="117">
        <f t="shared" si="102"/>
        <v>0</v>
      </c>
      <c r="J114" s="117">
        <f t="shared" si="103"/>
        <v>0</v>
      </c>
      <c r="K114" s="117">
        <f t="shared" si="104"/>
        <v>0</v>
      </c>
      <c r="L114" s="118">
        <f t="shared" si="105"/>
        <v>0</v>
      </c>
      <c r="M114" s="118">
        <f t="shared" si="106"/>
        <v>0</v>
      </c>
      <c r="N114" s="118">
        <f>XDR121*$XDJ$126</f>
        <v>0</v>
      </c>
      <c r="XCX114" s="108" t="s">
        <v>127</v>
      </c>
      <c r="XCY114" s="145">
        <v>608836000</v>
      </c>
      <c r="XCZ114" s="146">
        <v>0.02</v>
      </c>
      <c r="XDA114" s="147">
        <v>43921</v>
      </c>
      <c r="XDB114" s="147">
        <v>44341</v>
      </c>
      <c r="XDC114" s="147">
        <v>44477</v>
      </c>
      <c r="XDD114" s="145">
        <f t="shared" si="115"/>
        <v>556</v>
      </c>
      <c r="XDE114" s="145">
        <f>XDC114-XDB114</f>
        <v>136</v>
      </c>
      <c r="XDF114" s="145">
        <f t="shared" si="116"/>
        <v>1.5232876712328767</v>
      </c>
      <c r="XDG114" s="145">
        <f t="shared" si="116"/>
        <v>0.37260273972602742</v>
      </c>
      <c r="XDH114" s="148">
        <f>(XCY114*(1+D107)^XDF114)-XCY114</f>
        <v>86377665.502597213</v>
      </c>
      <c r="XDI114" s="148">
        <f>XCY114*(1+XCZ114)^XDG114-XCY114</f>
        <v>4508918.5542293787</v>
      </c>
      <c r="XDJ114" s="149"/>
      <c r="XDK114" s="149">
        <v>699722584.05682659</v>
      </c>
      <c r="XDL114" s="149">
        <f t="shared" si="111"/>
        <v>699722584.05682659</v>
      </c>
      <c r="XDM114" s="149"/>
      <c r="XDN114" s="150">
        <f t="shared" si="112"/>
        <v>0</v>
      </c>
      <c r="XDO114" s="151">
        <f t="shared" si="117"/>
        <v>0</v>
      </c>
      <c r="XDP114" s="152">
        <f t="shared" si="113"/>
        <v>0</v>
      </c>
      <c r="XDQ114" s="153">
        <f t="shared" si="118"/>
        <v>0</v>
      </c>
      <c r="XDR114" s="154">
        <f t="shared" si="114"/>
        <v>0</v>
      </c>
    </row>
    <row r="115" spans="2:14 16326:16346" x14ac:dyDescent="0.25">
      <c r="XCX115" s="108" t="s">
        <v>129</v>
      </c>
      <c r="XCY115" s="145">
        <v>173620000</v>
      </c>
      <c r="XCZ115" s="146">
        <v>0.02</v>
      </c>
      <c r="XDA115" s="147">
        <v>43245</v>
      </c>
      <c r="XDB115" s="147">
        <v>44341</v>
      </c>
      <c r="XDC115" s="147">
        <v>44477</v>
      </c>
      <c r="XDD115" s="145">
        <f>(XDC115-XDA115)+1</f>
        <v>1233</v>
      </c>
      <c r="XDE115" s="145">
        <f>XDC115-XDB115</f>
        <v>136</v>
      </c>
      <c r="XDF115" s="145">
        <f t="shared" si="116"/>
        <v>3.3780821917808219</v>
      </c>
      <c r="XDG115" s="145">
        <f t="shared" si="116"/>
        <v>0.37260273972602742</v>
      </c>
      <c r="XDH115" s="148">
        <f>(XCY115*(1+D108)^XDF115)-XCY115</f>
        <v>59390165.454752564</v>
      </c>
      <c r="XDI115" s="148">
        <f>XCY115*(1+XCZ115)^XDG115-XCY115</f>
        <v>1285795.2541987002</v>
      </c>
      <c r="XDJ115" s="149"/>
      <c r="XDK115" s="149">
        <v>234240367.47328272</v>
      </c>
      <c r="XDL115" s="149">
        <f t="shared" si="111"/>
        <v>234240367.47328272</v>
      </c>
      <c r="XDM115" s="149"/>
      <c r="XDN115" s="150">
        <f t="shared" si="112"/>
        <v>0</v>
      </c>
      <c r="XDO115" s="151">
        <f t="shared" si="117"/>
        <v>0</v>
      </c>
      <c r="XDP115" s="152">
        <f t="shared" si="113"/>
        <v>0</v>
      </c>
      <c r="XDQ115" s="153">
        <f t="shared" si="118"/>
        <v>0</v>
      </c>
      <c r="XDR115" s="154">
        <f t="shared" si="114"/>
        <v>0</v>
      </c>
    </row>
    <row r="116" spans="2:14 16326:16346" x14ac:dyDescent="0.25">
      <c r="XCX116" s="108" t="s">
        <v>128</v>
      </c>
      <c r="XCY116" s="145">
        <v>283927000</v>
      </c>
      <c r="XCZ116" s="146">
        <v>0.02</v>
      </c>
      <c r="XDA116" s="147">
        <v>44180</v>
      </c>
      <c r="XDB116" s="147">
        <v>44211</v>
      </c>
      <c r="XDC116" s="147">
        <v>44477</v>
      </c>
      <c r="XDD116" s="145">
        <f t="shared" si="115"/>
        <v>297</v>
      </c>
      <c r="XDE116" s="145">
        <f>XDC116-XDB116</f>
        <v>266</v>
      </c>
      <c r="XDF116" s="145">
        <f t="shared" si="116"/>
        <v>0.81369863013698629</v>
      </c>
      <c r="XDG116" s="145">
        <f t="shared" si="116"/>
        <v>0.72876712328767124</v>
      </c>
      <c r="XDH116" s="148">
        <f>(XCY116*(1+D109/12)^(XDF116*12))-XCY116</f>
        <v>21489610.83567518</v>
      </c>
      <c r="XDI116" s="148">
        <f>XCY116*(1+XCZ116/12)^(XDG116*12)-XCY116</f>
        <v>4165143.7935688496</v>
      </c>
      <c r="XDJ116" s="149"/>
      <c r="XDK116" s="149">
        <v>309581754.62924403</v>
      </c>
      <c r="XDL116" s="149">
        <f t="shared" si="111"/>
        <v>309581754.62924403</v>
      </c>
      <c r="XDM116" s="149"/>
      <c r="XDN116" s="150">
        <f t="shared" si="112"/>
        <v>0</v>
      </c>
      <c r="XDO116" s="151">
        <f t="shared" si="117"/>
        <v>0</v>
      </c>
      <c r="XDP116" s="152">
        <f t="shared" si="113"/>
        <v>0</v>
      </c>
      <c r="XDQ116" s="153">
        <f t="shared" si="118"/>
        <v>0</v>
      </c>
      <c r="XDR116" s="154">
        <f t="shared" si="114"/>
        <v>0</v>
      </c>
    </row>
    <row r="117" spans="2:14 16326:16346" x14ac:dyDescent="0.25">
      <c r="XCX117" s="108" t="s">
        <v>127</v>
      </c>
      <c r="XCY117" s="145">
        <v>1123650000</v>
      </c>
      <c r="XCZ117" s="146">
        <v>0.02</v>
      </c>
      <c r="XDA117" s="147">
        <v>43921</v>
      </c>
      <c r="XDB117" s="147">
        <v>44286</v>
      </c>
      <c r="XDC117" s="147">
        <v>44477</v>
      </c>
      <c r="XDD117" s="145">
        <f t="shared" si="115"/>
        <v>556</v>
      </c>
      <c r="XDE117" s="145">
        <f>XDC117-XDB117</f>
        <v>191</v>
      </c>
      <c r="XDF117" s="145">
        <f t="shared" si="116"/>
        <v>1.5232876712328767</v>
      </c>
      <c r="XDG117" s="145">
        <f t="shared" si="116"/>
        <v>0.52328767123287667</v>
      </c>
      <c r="XDH117" s="148">
        <f>(XCY117*(1+D110)^XDF117)-XCY117</f>
        <v>163897430.07087755</v>
      </c>
      <c r="XDI117" s="148">
        <f>XCY117*(1+XCZ117)^XDG117-XCY117</f>
        <v>11704328.37211442</v>
      </c>
      <c r="XDJ117" s="149"/>
      <c r="XDK117" s="149">
        <v>1299251758.442992</v>
      </c>
      <c r="XDL117" s="149">
        <f t="shared" si="111"/>
        <v>1299251758.442992</v>
      </c>
      <c r="XDM117" s="149"/>
      <c r="XDN117" s="150">
        <f t="shared" si="112"/>
        <v>0</v>
      </c>
      <c r="XDO117" s="151">
        <f t="shared" si="117"/>
        <v>0</v>
      </c>
      <c r="XDP117" s="152">
        <f t="shared" si="113"/>
        <v>0</v>
      </c>
      <c r="XDQ117" s="153">
        <f t="shared" si="118"/>
        <v>0</v>
      </c>
      <c r="XDR117" s="154">
        <f t="shared" si="114"/>
        <v>0</v>
      </c>
    </row>
    <row r="118" spans="2:14 16326:16346" x14ac:dyDescent="0.25">
      <c r="XCX118" s="108" t="s">
        <v>129</v>
      </c>
      <c r="XCY118" s="145">
        <v>111548000</v>
      </c>
      <c r="XCZ118" s="146">
        <v>0</v>
      </c>
      <c r="XDA118" s="147">
        <v>43245</v>
      </c>
      <c r="XDB118" s="147">
        <v>45071</v>
      </c>
      <c r="XDC118" s="147">
        <v>44477</v>
      </c>
      <c r="XDD118" s="145">
        <f>(XDC118-XDA118)+1</f>
        <v>1233</v>
      </c>
      <c r="XDE118" s="145">
        <v>0</v>
      </c>
      <c r="XDF118" s="145">
        <f t="shared" si="116"/>
        <v>3.3780821917808219</v>
      </c>
      <c r="XDG118" s="145">
        <f t="shared" si="116"/>
        <v>0</v>
      </c>
      <c r="XDH118" s="148">
        <f>(XCY118*(1+D111)^XDF118)-XCY118</f>
        <v>39319204.222722948</v>
      </c>
      <c r="XDI118" s="148">
        <f>XCY118*(1+XCZ118)^XDG118-XCY118</f>
        <v>0</v>
      </c>
      <c r="XDJ118" s="149"/>
      <c r="XDK118" s="149">
        <v>150830263.40915105</v>
      </c>
      <c r="XDL118" s="149">
        <f t="shared" si="111"/>
        <v>150830263.40915105</v>
      </c>
      <c r="XDM118" s="149"/>
      <c r="XDN118" s="150">
        <f t="shared" si="112"/>
        <v>0</v>
      </c>
      <c r="XDO118" s="151">
        <f t="shared" si="117"/>
        <v>0</v>
      </c>
      <c r="XDP118" s="152">
        <f t="shared" si="113"/>
        <v>0</v>
      </c>
      <c r="XDQ118" s="153">
        <f t="shared" si="118"/>
        <v>0</v>
      </c>
      <c r="XDR118" s="154">
        <f t="shared" si="114"/>
        <v>0</v>
      </c>
    </row>
    <row r="119" spans="2:14 16326:16346" x14ac:dyDescent="0.25">
      <c r="XCX119" s="108" t="s">
        <v>128</v>
      </c>
      <c r="XCY119" s="145">
        <v>232541000</v>
      </c>
      <c r="XCZ119" s="146">
        <v>0.02</v>
      </c>
      <c r="XDA119" s="147">
        <v>44180</v>
      </c>
      <c r="XDB119" s="147">
        <v>44211</v>
      </c>
      <c r="XDC119" s="147">
        <v>44477</v>
      </c>
      <c r="XDD119" s="145">
        <f t="shared" si="115"/>
        <v>297</v>
      </c>
      <c r="XDE119" s="145">
        <f>XDC119-XDB119</f>
        <v>266</v>
      </c>
      <c r="XDF119" s="145">
        <f t="shared" si="116"/>
        <v>0.81369863013698629</v>
      </c>
      <c r="XDG119" s="145">
        <f t="shared" si="116"/>
        <v>0.72876712328767124</v>
      </c>
      <c r="XDH119" s="148">
        <f>(XCY119*(1+D112/12)^(XDF119*12))-XCY119</f>
        <v>18004695.606673777</v>
      </c>
      <c r="XDI119" s="148">
        <f>XCY119*(1+XCZ119/12)^(XDG119*12)-XCY119</f>
        <v>3411322.9911220074</v>
      </c>
      <c r="XDJ119" s="149"/>
      <c r="XDK119" s="149">
        <v>253957018.59779578</v>
      </c>
      <c r="XDL119" s="149">
        <f t="shared" si="111"/>
        <v>253957018.59779578</v>
      </c>
      <c r="XDM119" s="149"/>
      <c r="XDN119" s="150">
        <f t="shared" si="112"/>
        <v>0</v>
      </c>
      <c r="XDO119" s="151">
        <f t="shared" si="117"/>
        <v>0</v>
      </c>
      <c r="XDP119" s="152">
        <f t="shared" si="113"/>
        <v>0</v>
      </c>
      <c r="XDQ119" s="153">
        <f t="shared" si="118"/>
        <v>0</v>
      </c>
      <c r="XDR119" s="154">
        <f t="shared" si="114"/>
        <v>0</v>
      </c>
    </row>
    <row r="120" spans="2:14 16326:16346" x14ac:dyDescent="0.25">
      <c r="XCX120" s="108" t="s">
        <v>127</v>
      </c>
      <c r="XCY120" s="145">
        <v>1339364000</v>
      </c>
      <c r="XCZ120" s="146">
        <v>0.02</v>
      </c>
      <c r="XDA120" s="147">
        <v>43921</v>
      </c>
      <c r="XDB120" s="147">
        <v>44286</v>
      </c>
      <c r="XDC120" s="147">
        <v>44477</v>
      </c>
      <c r="XDD120" s="145">
        <f t="shared" si="115"/>
        <v>556</v>
      </c>
      <c r="XDE120" s="145">
        <f>XDC120-XDB120</f>
        <v>191</v>
      </c>
      <c r="XDF120" s="145">
        <f t="shared" si="116"/>
        <v>1.5232876712328767</v>
      </c>
      <c r="XDG120" s="145">
        <f t="shared" si="116"/>
        <v>0.52328767123287667</v>
      </c>
      <c r="XDH120" s="148">
        <f>(XCY120*(1+D113)^XDF120)-XCY120</f>
        <v>200709854.22430325</v>
      </c>
      <c r="XDI120" s="148">
        <f>XCY120*(1+XCZ120)^XDG120-XCY120</f>
        <v>13951280.261459351</v>
      </c>
      <c r="XDJ120" s="149"/>
      <c r="XDK120" s="149">
        <v>1554025134.4857626</v>
      </c>
      <c r="XDL120" s="149">
        <f t="shared" si="111"/>
        <v>1554025134.4857626</v>
      </c>
      <c r="XDM120" s="149"/>
      <c r="XDN120" s="150">
        <f t="shared" si="112"/>
        <v>0</v>
      </c>
      <c r="XDO120" s="151">
        <f t="shared" si="117"/>
        <v>0</v>
      </c>
      <c r="XDP120" s="152">
        <f t="shared" si="113"/>
        <v>0</v>
      </c>
      <c r="XDQ120" s="153">
        <f t="shared" si="118"/>
        <v>0</v>
      </c>
      <c r="XDR120" s="154">
        <f t="shared" si="114"/>
        <v>0</v>
      </c>
    </row>
    <row r="121" spans="2:14 16326:16346" x14ac:dyDescent="0.25">
      <c r="XCX121" s="108" t="s">
        <v>129</v>
      </c>
      <c r="XCY121" s="145">
        <v>60272000</v>
      </c>
      <c r="XCZ121" s="146">
        <v>0</v>
      </c>
      <c r="XDA121" s="147">
        <v>43245</v>
      </c>
      <c r="XDB121" s="147">
        <v>46898</v>
      </c>
      <c r="XDC121" s="147">
        <v>44477</v>
      </c>
      <c r="XDD121" s="145">
        <f>(XDC121-XDA121)+1</f>
        <v>1233</v>
      </c>
      <c r="XDE121" s="145">
        <v>0</v>
      </c>
      <c r="XDF121" s="145">
        <f t="shared" si="116"/>
        <v>3.3780821917808219</v>
      </c>
      <c r="XDG121" s="145">
        <f t="shared" si="116"/>
        <v>0</v>
      </c>
      <c r="XDH121" s="148">
        <f>(XCY121*(1+D114)^XDF121)-XCY121</f>
        <v>21876365.526680484</v>
      </c>
      <c r="XDI121" s="148">
        <f>XCY121*(1+XCZ121)^XDG121-XCY121</f>
        <v>0</v>
      </c>
      <c r="XDJ121" s="149"/>
      <c r="XDK121" s="149">
        <v>82127737.131620839</v>
      </c>
      <c r="XDL121" s="149">
        <f t="shared" si="111"/>
        <v>82127737.131620839</v>
      </c>
      <c r="XDM121" s="149"/>
      <c r="XDN121" s="150">
        <f t="shared" si="112"/>
        <v>0</v>
      </c>
      <c r="XDO121" s="151">
        <f t="shared" si="117"/>
        <v>0</v>
      </c>
      <c r="XDP121" s="152">
        <f t="shared" si="113"/>
        <v>0</v>
      </c>
      <c r="XDQ121" s="153">
        <f t="shared" si="118"/>
        <v>0</v>
      </c>
      <c r="XDR121" s="154">
        <f t="shared" si="114"/>
        <v>0</v>
      </c>
    </row>
    <row r="124" spans="2:14 16326:16346" ht="15" x14ac:dyDescent="0.3">
      <c r="XCX124" s="155"/>
      <c r="XCY124" s="156"/>
      <c r="XCZ124" s="157"/>
      <c r="XDA124" s="156"/>
      <c r="XDB124" s="138" t="s">
        <v>134</v>
      </c>
      <c r="XDC124" s="139"/>
      <c r="XDD124" s="140"/>
      <c r="XDE124" s="158"/>
      <c r="XDF124" s="158"/>
      <c r="XDG124" s="158"/>
      <c r="XDH124" s="159"/>
      <c r="XDI124" s="159"/>
      <c r="XDJ124" s="159"/>
    </row>
    <row r="125" spans="2:14 16326:16346" ht="15" x14ac:dyDescent="0.3">
      <c r="XCX125" s="155"/>
      <c r="XCY125" s="156"/>
      <c r="XCZ125" s="157"/>
      <c r="XDA125" s="156"/>
      <c r="XDB125" s="160">
        <f t="shared" ref="XDB125:XDJ125" si="120">SUBTOTAL(9,F8:F8)</f>
        <v>0</v>
      </c>
      <c r="XDC125" s="160">
        <f t="shared" si="120"/>
        <v>0</v>
      </c>
      <c r="XDD125" s="160">
        <f t="shared" si="120"/>
        <v>0</v>
      </c>
      <c r="XDE125" s="161">
        <f t="shared" si="120"/>
        <v>0</v>
      </c>
      <c r="XDF125" s="161">
        <f t="shared" si="120"/>
        <v>0</v>
      </c>
      <c r="XDG125" s="161">
        <f t="shared" si="120"/>
        <v>0</v>
      </c>
      <c r="XDH125" s="162">
        <f t="shared" si="120"/>
        <v>0</v>
      </c>
      <c r="XDI125" s="162">
        <f t="shared" si="120"/>
        <v>0</v>
      </c>
      <c r="XDJ125" s="162">
        <f t="shared" si="120"/>
        <v>0</v>
      </c>
    </row>
    <row r="126" spans="2:14 16326:16346" ht="15" x14ac:dyDescent="0.3">
      <c r="XCX126" s="155"/>
      <c r="XCY126" s="156"/>
      <c r="XCZ126" s="157"/>
      <c r="XDA126" s="156"/>
      <c r="XDB126" s="163">
        <v>0.206951</v>
      </c>
      <c r="XDC126" s="164">
        <v>0.20796600000000001</v>
      </c>
      <c r="XDD126" s="165">
        <v>0.58508300000000002</v>
      </c>
      <c r="XDE126" s="166">
        <v>0.279712234</v>
      </c>
      <c r="XDF126" s="166">
        <v>0.37131865800000002</v>
      </c>
      <c r="XDG126" s="166">
        <v>0.34896910799999997</v>
      </c>
      <c r="XDH126" s="167">
        <v>0.22876089999999999</v>
      </c>
      <c r="XDI126" s="167">
        <v>0.21917600000000001</v>
      </c>
      <c r="XDJ126" s="168">
        <v>0.55206299999999997</v>
      </c>
    </row>
    <row r="127" spans="2:14 16326:16346" ht="15" x14ac:dyDescent="0.3">
      <c r="XCX127" s="155"/>
      <c r="XCY127" s="156"/>
      <c r="XCZ127" s="157"/>
      <c r="XDA127" s="156"/>
      <c r="XDB127" s="163">
        <v>0.206951</v>
      </c>
      <c r="XDC127" s="164">
        <v>0.20796600000000001</v>
      </c>
      <c r="XDD127" s="165">
        <v>0.58508300000000002</v>
      </c>
      <c r="XDE127" s="166">
        <v>0.279712234</v>
      </c>
      <c r="XDF127" s="166">
        <v>0.37131865800000002</v>
      </c>
      <c r="XDG127" s="166">
        <v>0.34896910799999997</v>
      </c>
      <c r="XDH127" s="169">
        <v>0.22876089999999999</v>
      </c>
      <c r="XDI127" s="169">
        <v>0.21917600000000001</v>
      </c>
      <c r="XDJ127" s="170">
        <v>0.55206299999999997</v>
      </c>
    </row>
  </sheetData>
  <sheetProtection algorithmName="SHA-512" hashValue="6n7vka0NL9EZNjQA7bFIKhCZMsyJJRntjpO0uUHq9CQfQ1VYmUwtWaUXeySYREkbISmgBBn4nV5XPv6Cp1osgw==" saltValue="AzwJRYkJwRUqar0857j+Hw==" spinCount="100000" sheet="1" scenarios="1" selectLockedCells="1"/>
  <autoFilter ref="B6:N114" xr:uid="{CF8B1119-4D71-453C-8E29-834665CFE64F}"/>
  <mergeCells count="87">
    <mergeCell ref="L5:N5"/>
    <mergeCell ref="F5:H5"/>
    <mergeCell ref="XDB124:XDD124"/>
    <mergeCell ref="I5:K5"/>
    <mergeCell ref="XDJ14:XDJ15"/>
    <mergeCell ref="XDJ18:XDJ19"/>
    <mergeCell ref="XDJ46:XDJ47"/>
    <mergeCell ref="XDJ32:XDJ33"/>
    <mergeCell ref="XDJ105:XDJ106"/>
    <mergeCell ref="XDK14:XDK15"/>
    <mergeCell ref="XDL14:XDL15"/>
    <mergeCell ref="XDJ16:XDJ17"/>
    <mergeCell ref="XDK16:XDK17"/>
    <mergeCell ref="XDL16:XDL17"/>
    <mergeCell ref="XDK18:XDK19"/>
    <mergeCell ref="XDL18:XDL19"/>
    <mergeCell ref="XDJ20:XDJ21"/>
    <mergeCell ref="XDK20:XDK21"/>
    <mergeCell ref="XDL20:XDL21"/>
    <mergeCell ref="XDL40:XDL41"/>
    <mergeCell ref="XDJ42:XDJ43"/>
    <mergeCell ref="XDK42:XDK43"/>
    <mergeCell ref="XDL42:XDL43"/>
    <mergeCell ref="XDJ44:XDJ45"/>
    <mergeCell ref="XDL44:XDL45"/>
    <mergeCell ref="XDL32:XDL33"/>
    <mergeCell ref="XDJ22:XDJ23"/>
    <mergeCell ref="XDK22:XDK23"/>
    <mergeCell ref="XDL22:XDL23"/>
    <mergeCell ref="XDJ24:XDJ25"/>
    <mergeCell ref="XDK24:XDK25"/>
    <mergeCell ref="XDL24:XDL25"/>
    <mergeCell ref="XDJ26:XDJ27"/>
    <mergeCell ref="XDL26:XDL27"/>
    <mergeCell ref="XDJ28:XDJ29"/>
    <mergeCell ref="XDK28:XDK29"/>
    <mergeCell ref="XDL28:XDL29"/>
    <mergeCell ref="XDJ30:XDJ31"/>
    <mergeCell ref="XDK30:XDK31"/>
    <mergeCell ref="XDL30:XDL31"/>
    <mergeCell ref="XDJ52:XDJ53"/>
    <mergeCell ref="XDK52:XDK53"/>
    <mergeCell ref="XDL52:XDL53"/>
    <mergeCell ref="XDJ89:XDJ90"/>
    <mergeCell ref="XDL34:XDL35"/>
    <mergeCell ref="XDJ36:XDJ37"/>
    <mergeCell ref="XDK36:XDK37"/>
    <mergeCell ref="XDL36:XDL37"/>
    <mergeCell ref="XDJ38:XDJ39"/>
    <mergeCell ref="XDL38:XDL39"/>
    <mergeCell ref="XDJ34:XDJ35"/>
    <mergeCell ref="XDK34:XDK35"/>
    <mergeCell ref="XDK46:XDK47"/>
    <mergeCell ref="XDL46:XDL47"/>
    <mergeCell ref="XDJ40:XDJ41"/>
    <mergeCell ref="XDK40:XDK41"/>
    <mergeCell ref="XDJ91:XDJ92"/>
    <mergeCell ref="XDK105:XDK106"/>
    <mergeCell ref="XDL105:XDL106"/>
    <mergeCell ref="XDJ99:XDJ100"/>
    <mergeCell ref="XDL99:XDL100"/>
    <mergeCell ref="XDJ101:XDJ102"/>
    <mergeCell ref="XDK101:XDK102"/>
    <mergeCell ref="XDL101:XDL102"/>
    <mergeCell ref="XDJ103:XDJ104"/>
    <mergeCell ref="XDK103:XDK104"/>
    <mergeCell ref="XDL103:XDL104"/>
    <mergeCell ref="XDK91:XDK92"/>
    <mergeCell ref="XDL91:XDL92"/>
    <mergeCell ref="XDJ93:XDJ94"/>
    <mergeCell ref="XDL93:XDL94"/>
    <mergeCell ref="E5:E6"/>
    <mergeCell ref="XDL97:XDL98"/>
    <mergeCell ref="XDJ95:XDJ96"/>
    <mergeCell ref="B2:N3"/>
    <mergeCell ref="XDK89:XDK90"/>
    <mergeCell ref="XDL89:XDL90"/>
    <mergeCell ref="XDL95:XDL96"/>
    <mergeCell ref="XDJ97:XDJ98"/>
    <mergeCell ref="XDK97:XDK98"/>
    <mergeCell ref="XDK95:XDK96"/>
    <mergeCell ref="XDJ48:XDJ49"/>
    <mergeCell ref="XDK48:XDK49"/>
    <mergeCell ref="XDL48:XDL49"/>
    <mergeCell ref="XDJ50:XDJ51"/>
    <mergeCell ref="XDK50:XDK51"/>
    <mergeCell ref="XDL50:XDL51"/>
  </mergeCells>
  <conditionalFormatting sqref="XDK13:XDL13">
    <cfRule type="duplicateValues" dxfId="21" priority="43"/>
  </conditionalFormatting>
  <conditionalFormatting sqref="XDK18">
    <cfRule type="duplicateValues" dxfId="20" priority="18"/>
  </conditionalFormatting>
  <conditionalFormatting sqref="XDK32">
    <cfRule type="duplicateValues" dxfId="19" priority="20"/>
  </conditionalFormatting>
  <conditionalFormatting sqref="XDK16">
    <cfRule type="duplicateValues" dxfId="18" priority="19"/>
  </conditionalFormatting>
  <conditionalFormatting sqref="XDK20">
    <cfRule type="duplicateValues" dxfId="17" priority="17"/>
  </conditionalFormatting>
  <conditionalFormatting sqref="XDK22">
    <cfRule type="duplicateValues" dxfId="16" priority="16"/>
  </conditionalFormatting>
  <conditionalFormatting sqref="XDK24">
    <cfRule type="duplicateValues" dxfId="15" priority="15"/>
  </conditionalFormatting>
  <conditionalFormatting sqref="XDK28">
    <cfRule type="duplicateValues" dxfId="14" priority="14"/>
  </conditionalFormatting>
  <conditionalFormatting sqref="XDK30">
    <cfRule type="duplicateValues" dxfId="13" priority="13"/>
  </conditionalFormatting>
  <conditionalFormatting sqref="XDK34">
    <cfRule type="duplicateValues" dxfId="12" priority="12"/>
  </conditionalFormatting>
  <conditionalFormatting sqref="XDK36">
    <cfRule type="duplicateValues" dxfId="11" priority="11"/>
  </conditionalFormatting>
  <conditionalFormatting sqref="XDK40">
    <cfRule type="duplicateValues" dxfId="10" priority="10"/>
  </conditionalFormatting>
  <conditionalFormatting sqref="XDK42">
    <cfRule type="duplicateValues" dxfId="9" priority="9"/>
  </conditionalFormatting>
  <conditionalFormatting sqref="XDK46">
    <cfRule type="duplicateValues" dxfId="8" priority="8"/>
  </conditionalFormatting>
  <conditionalFormatting sqref="XDK48">
    <cfRule type="duplicateValues" dxfId="7" priority="7"/>
  </conditionalFormatting>
  <conditionalFormatting sqref="XDK50">
    <cfRule type="duplicateValues" dxfId="6" priority="6"/>
  </conditionalFormatting>
  <conditionalFormatting sqref="XDK52">
    <cfRule type="duplicateValues" dxfId="5" priority="5"/>
  </conditionalFormatting>
  <conditionalFormatting sqref="XDK91">
    <cfRule type="duplicateValues" dxfId="4" priority="4"/>
  </conditionalFormatting>
  <conditionalFormatting sqref="XDK95">
    <cfRule type="duplicateValues" dxfId="3" priority="3"/>
  </conditionalFormatting>
  <conditionalFormatting sqref="XDK97">
    <cfRule type="duplicateValues" dxfId="2" priority="2"/>
  </conditionalFormatting>
  <conditionalFormatting sqref="XDK101">
    <cfRule type="duplicateValues" dxfId="1" priority="1"/>
  </conditionalFormatting>
  <conditionalFormatting sqref="XDK14 XDK26 XDK38 XDK44 XDK54:XDK89 XDK107:XDK121 XDK105 XDK103 XDK99 XDK93">
    <cfRule type="duplicateValues" dxfId="0" priority="2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Calculation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Nipun Agarwal</dc:creator>
  <cp:lastModifiedBy>Shubhankar Gupta</cp:lastModifiedBy>
  <dcterms:created xsi:type="dcterms:W3CDTF">2022-07-30T14:39:54Z</dcterms:created>
  <dcterms:modified xsi:type="dcterms:W3CDTF">2023-02-09T14:22:03Z</dcterms:modified>
</cp:coreProperties>
</file>